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_ch\Dropbox\本関係\本プレゼント\"/>
    </mc:Choice>
  </mc:AlternateContent>
  <xr:revisionPtr revIDLastSave="0" documentId="13_ncr:1_{55FBCA50-80C2-4081-A53E-A2ADEF6BB8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通常シミュレーション" sheetId="1" r:id="rId1"/>
    <sheet name="収支計算表（月）" sheetId="2" r:id="rId2"/>
    <sheet name="収支計算表（年額）" sheetId="3" r:id="rId3"/>
    <sheet name="レントロール（区分）" sheetId="4" r:id="rId4"/>
  </sheets>
  <definedNames>
    <definedName name="_xlnm.Print_Area" localSheetId="0">通常シミュレーション!$C$1:$T$50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3" l="1"/>
  <c r="J15" i="4" l="1"/>
  <c r="J10" i="4"/>
  <c r="J5" i="4"/>
  <c r="C9" i="3" l="1"/>
  <c r="C5" i="3"/>
  <c r="C4" i="3"/>
  <c r="R20" i="2"/>
  <c r="R23" i="2" s="1"/>
  <c r="O20" i="2"/>
  <c r="O23" i="2" s="1"/>
  <c r="L20" i="2"/>
  <c r="L23" i="2" s="1"/>
  <c r="I20" i="2"/>
  <c r="I23" i="2" s="1"/>
  <c r="F20" i="2"/>
  <c r="F23" i="2" s="1"/>
  <c r="C20" i="2"/>
  <c r="C23" i="2" s="1"/>
  <c r="C25" i="2" s="1"/>
  <c r="R18" i="2"/>
  <c r="O18" i="2"/>
  <c r="L18" i="2"/>
  <c r="I18" i="2"/>
  <c r="F18" i="2"/>
  <c r="C18" i="2"/>
  <c r="R7" i="2"/>
  <c r="R10" i="2" s="1"/>
  <c r="R5" i="2"/>
  <c r="O7" i="2"/>
  <c r="O10" i="2" s="1"/>
  <c r="O5" i="2"/>
  <c r="L7" i="2"/>
  <c r="L10" i="2" s="1"/>
  <c r="L5" i="2"/>
  <c r="I7" i="2"/>
  <c r="I10" i="2" s="1"/>
  <c r="I5" i="2"/>
  <c r="F7" i="2"/>
  <c r="F10" i="2" s="1"/>
  <c r="F5" i="2"/>
  <c r="C7" i="2"/>
  <c r="C10" i="2" s="1"/>
  <c r="C5" i="2"/>
  <c r="C12" i="2" l="1"/>
  <c r="O25" i="2"/>
  <c r="C8" i="3"/>
  <c r="C13" i="3" s="1"/>
  <c r="L12" i="2"/>
  <c r="I12" i="2"/>
  <c r="I25" i="2"/>
  <c r="L25" i="2"/>
  <c r="F25" i="2"/>
  <c r="R25" i="2"/>
  <c r="C6" i="3"/>
  <c r="R12" i="2"/>
  <c r="O12" i="2"/>
  <c r="F12" i="2"/>
  <c r="N32" i="1"/>
  <c r="N31" i="1"/>
  <c r="N30" i="1"/>
  <c r="N29" i="1"/>
  <c r="N28" i="1"/>
  <c r="N27" i="1"/>
  <c r="N26" i="1"/>
  <c r="N25" i="1"/>
  <c r="N24" i="1"/>
  <c r="N23" i="1"/>
  <c r="C15" i="3" l="1"/>
  <c r="K12" i="1"/>
  <c r="F48" i="1"/>
  <c r="N37" i="1" l="1"/>
  <c r="N40" i="1"/>
  <c r="N33" i="1" l="1"/>
  <c r="N38" i="1"/>
  <c r="N34" i="1"/>
  <c r="N39" i="1"/>
  <c r="N35" i="1"/>
  <c r="N41" i="1"/>
  <c r="N42" i="1"/>
  <c r="N36" i="1"/>
  <c r="D12" i="1"/>
  <c r="D18" i="1" l="1"/>
  <c r="D19" i="1" s="1"/>
  <c r="D20" i="1" s="1"/>
  <c r="D21" i="1" s="1"/>
  <c r="D23" i="1"/>
  <c r="D24" i="1" s="1"/>
  <c r="D25" i="1" s="1"/>
  <c r="D26" i="1" s="1"/>
  <c r="E2" i="1"/>
  <c r="E3" i="1" s="1"/>
  <c r="D13" i="1"/>
  <c r="I13" i="1" s="1"/>
  <c r="N22" i="1"/>
  <c r="N21" i="1"/>
  <c r="N20" i="1"/>
  <c r="N19" i="1"/>
  <c r="N18" i="1"/>
  <c r="N17" i="1"/>
  <c r="N16" i="1"/>
  <c r="N15" i="1"/>
  <c r="N14" i="1"/>
  <c r="N13" i="1"/>
  <c r="K13" i="1"/>
  <c r="K14" i="1" s="1"/>
  <c r="K15" i="1" s="1"/>
  <c r="K16" i="1" s="1"/>
  <c r="M12" i="1"/>
  <c r="O12" i="1" s="1"/>
  <c r="M13" i="1" l="1"/>
  <c r="O13" i="1" s="1"/>
  <c r="M14" i="1"/>
  <c r="O14" i="1" s="1"/>
  <c r="E12" i="1"/>
  <c r="I18" i="1"/>
  <c r="I24" i="1"/>
  <c r="I19" i="1"/>
  <c r="I25" i="1"/>
  <c r="I20" i="1"/>
  <c r="I23" i="1"/>
  <c r="I21" i="1"/>
  <c r="D22" i="1"/>
  <c r="D14" i="1"/>
  <c r="M16" i="1"/>
  <c r="O16" i="1" s="1"/>
  <c r="K17" i="1"/>
  <c r="I26" i="1"/>
  <c r="D27" i="1"/>
  <c r="M15" i="1"/>
  <c r="O15" i="1" s="1"/>
  <c r="H13" i="1" l="1"/>
  <c r="G13" i="1"/>
  <c r="D15" i="1"/>
  <c r="I14" i="1"/>
  <c r="D28" i="1"/>
  <c r="I27" i="1"/>
  <c r="I22" i="1"/>
  <c r="K18" i="1"/>
  <c r="M17" i="1"/>
  <c r="P13" i="1" l="1"/>
  <c r="Q13" i="1" s="1"/>
  <c r="E13" i="1"/>
  <c r="H14" i="1" s="1"/>
  <c r="O17" i="1"/>
  <c r="D29" i="1"/>
  <c r="I28" i="1"/>
  <c r="I15" i="1"/>
  <c r="D16" i="1"/>
  <c r="K19" i="1"/>
  <c r="M18" i="1"/>
  <c r="O18" i="1" s="1"/>
  <c r="R13" i="1" l="1"/>
  <c r="S13" i="1" s="1"/>
  <c r="G14" i="1"/>
  <c r="E14" i="1"/>
  <c r="G15" i="1" s="1"/>
  <c r="D17" i="1"/>
  <c r="I16" i="1"/>
  <c r="M19" i="1"/>
  <c r="O19" i="1" s="1"/>
  <c r="K20" i="1"/>
  <c r="D30" i="1"/>
  <c r="I29" i="1"/>
  <c r="H15" i="1" l="1"/>
  <c r="E15" i="1" s="1"/>
  <c r="H16" i="1" s="1"/>
  <c r="E16" i="1" s="1"/>
  <c r="P14" i="1"/>
  <c r="P15" i="1"/>
  <c r="D31" i="1"/>
  <c r="I30" i="1"/>
  <c r="M20" i="1"/>
  <c r="O20" i="1" s="1"/>
  <c r="K21" i="1"/>
  <c r="I17" i="1"/>
  <c r="G16" i="1" l="1"/>
  <c r="P16" i="1" s="1"/>
  <c r="R16" i="1" s="1"/>
  <c r="S16" i="1" s="1"/>
  <c r="Q14" i="1"/>
  <c r="R14" i="1"/>
  <c r="S14" i="1" s="1"/>
  <c r="H17" i="1"/>
  <c r="E17" i="1" s="1"/>
  <c r="G17" i="1"/>
  <c r="K22" i="1"/>
  <c r="M21" i="1"/>
  <c r="D32" i="1"/>
  <c r="I31" i="1"/>
  <c r="Q15" i="1"/>
  <c r="R15" i="1"/>
  <c r="Q16" i="1" l="1"/>
  <c r="S15" i="1"/>
  <c r="O21" i="1"/>
  <c r="H18" i="1"/>
  <c r="G18" i="1"/>
  <c r="P18" i="1" s="1"/>
  <c r="M22" i="1"/>
  <c r="O22" i="1" s="1"/>
  <c r="K23" i="1"/>
  <c r="D33" i="1"/>
  <c r="I32" i="1"/>
  <c r="P17" i="1"/>
  <c r="R17" i="1" l="1"/>
  <c r="Q17" i="1"/>
  <c r="R18" i="1"/>
  <c r="S18" i="1" s="1"/>
  <c r="Q18" i="1"/>
  <c r="I33" i="1"/>
  <c r="D34" i="1"/>
  <c r="K24" i="1"/>
  <c r="M23" i="1"/>
  <c r="E18" i="1"/>
  <c r="S17" i="1" l="1"/>
  <c r="O23" i="1"/>
  <c r="M24" i="1"/>
  <c r="O24" i="1" s="1"/>
  <c r="K25" i="1"/>
  <c r="H19" i="1"/>
  <c r="E19" i="1" s="1"/>
  <c r="G19" i="1"/>
  <c r="P19" i="1" s="1"/>
  <c r="D35" i="1"/>
  <c r="I34" i="1"/>
  <c r="R19" i="1" l="1"/>
  <c r="Q19" i="1"/>
  <c r="G20" i="1"/>
  <c r="P20" i="1" s="1"/>
  <c r="H20" i="1"/>
  <c r="E20" i="1" s="1"/>
  <c r="K26" i="1"/>
  <c r="M25" i="1"/>
  <c r="D36" i="1"/>
  <c r="I35" i="1"/>
  <c r="S19" i="1" l="1"/>
  <c r="O25" i="1"/>
  <c r="G21" i="1"/>
  <c r="P21" i="1" s="1"/>
  <c r="H21" i="1"/>
  <c r="E21" i="1" s="1"/>
  <c r="K27" i="1"/>
  <c r="K28" i="1" s="1"/>
  <c r="M26" i="1"/>
  <c r="O26" i="1" s="1"/>
  <c r="D37" i="1"/>
  <c r="I36" i="1"/>
  <c r="Q20" i="1"/>
  <c r="R20" i="1"/>
  <c r="S20" i="1" s="1"/>
  <c r="H22" i="1" l="1"/>
  <c r="E22" i="1" s="1"/>
  <c r="G22" i="1"/>
  <c r="P22" i="1" s="1"/>
  <c r="I37" i="1"/>
  <c r="D38" i="1"/>
  <c r="R21" i="1"/>
  <c r="S21" i="1" s="1"/>
  <c r="Q21" i="1"/>
  <c r="M27" i="1"/>
  <c r="O27" i="1" l="1"/>
  <c r="G23" i="1"/>
  <c r="P23" i="1" s="1"/>
  <c r="H23" i="1"/>
  <c r="E23" i="1" s="1"/>
  <c r="D39" i="1"/>
  <c r="I38" i="1"/>
  <c r="M28" i="1"/>
  <c r="O28" i="1" s="1"/>
  <c r="K29" i="1"/>
  <c r="Q22" i="1"/>
  <c r="R22" i="1"/>
  <c r="S22" i="1" s="1"/>
  <c r="H24" i="1" l="1"/>
  <c r="E24" i="1" s="1"/>
  <c r="G24" i="1"/>
  <c r="P24" i="1" s="1"/>
  <c r="K30" i="1"/>
  <c r="M29" i="1"/>
  <c r="O29" i="1" s="1"/>
  <c r="D40" i="1"/>
  <c r="I39" i="1"/>
  <c r="Q23" i="1"/>
  <c r="R23" i="1"/>
  <c r="S23" i="1" s="1"/>
  <c r="G25" i="1" l="1"/>
  <c r="P25" i="1" s="1"/>
  <c r="H25" i="1"/>
  <c r="E25" i="1" s="1"/>
  <c r="K31" i="1"/>
  <c r="M30" i="1"/>
  <c r="O30" i="1" s="1"/>
  <c r="R24" i="1"/>
  <c r="S24" i="1" s="1"/>
  <c r="Q24" i="1"/>
  <c r="D41" i="1"/>
  <c r="I40" i="1"/>
  <c r="G26" i="1" l="1"/>
  <c r="P26" i="1" s="1"/>
  <c r="H26" i="1"/>
  <c r="E26" i="1" s="1"/>
  <c r="I41" i="1"/>
  <c r="D42" i="1"/>
  <c r="K32" i="1"/>
  <c r="M31" i="1"/>
  <c r="O31" i="1" s="1"/>
  <c r="Q25" i="1"/>
  <c r="R25" i="1"/>
  <c r="S25" i="1" s="1"/>
  <c r="G27" i="1" l="1"/>
  <c r="P27" i="1" s="1"/>
  <c r="H27" i="1"/>
  <c r="E27" i="1" s="1"/>
  <c r="K33" i="1"/>
  <c r="M32" i="1"/>
  <c r="O32" i="1" s="1"/>
  <c r="Q26" i="1"/>
  <c r="R26" i="1"/>
  <c r="S26" i="1" s="1"/>
  <c r="D43" i="1"/>
  <c r="I42" i="1"/>
  <c r="G28" i="1" l="1"/>
  <c r="P28" i="1" s="1"/>
  <c r="H28" i="1"/>
  <c r="E28" i="1" s="1"/>
  <c r="D44" i="1"/>
  <c r="I43" i="1"/>
  <c r="R27" i="1"/>
  <c r="Q27" i="1"/>
  <c r="K34" i="1"/>
  <c r="M33" i="1"/>
  <c r="O33" i="1" s="1"/>
  <c r="S27" i="1" l="1"/>
  <c r="I44" i="1"/>
  <c r="D45" i="1"/>
  <c r="Q28" i="1"/>
  <c r="R28" i="1"/>
  <c r="S28" i="1" s="1"/>
  <c r="H29" i="1"/>
  <c r="E29" i="1" s="1"/>
  <c r="G29" i="1"/>
  <c r="P29" i="1" s="1"/>
  <c r="K35" i="1"/>
  <c r="M34" i="1"/>
  <c r="O34" i="1" s="1"/>
  <c r="H30" i="1" l="1"/>
  <c r="E30" i="1" s="1"/>
  <c r="G30" i="1"/>
  <c r="P30" i="1" s="1"/>
  <c r="K36" i="1"/>
  <c r="M35" i="1"/>
  <c r="O35" i="1" s="1"/>
  <c r="D46" i="1"/>
  <c r="I45" i="1"/>
  <c r="Q29" i="1"/>
  <c r="R29" i="1"/>
  <c r="S29" i="1" s="1"/>
  <c r="H31" i="1" l="1"/>
  <c r="E31" i="1" s="1"/>
  <c r="G31" i="1"/>
  <c r="P31" i="1" s="1"/>
  <c r="K37" i="1"/>
  <c r="M36" i="1"/>
  <c r="O36" i="1" s="1"/>
  <c r="D47" i="1"/>
  <c r="I46" i="1"/>
  <c r="R30" i="1"/>
  <c r="S30" i="1" s="1"/>
  <c r="Q30" i="1"/>
  <c r="H32" i="1" l="1"/>
  <c r="E32" i="1" s="1"/>
  <c r="G32" i="1"/>
  <c r="P32" i="1" s="1"/>
  <c r="K38" i="1"/>
  <c r="M37" i="1"/>
  <c r="O37" i="1" s="1"/>
  <c r="I47" i="1"/>
  <c r="Q31" i="1"/>
  <c r="R31" i="1"/>
  <c r="S31" i="1" s="1"/>
  <c r="H33" i="1" l="1"/>
  <c r="E33" i="1" s="1"/>
  <c r="G33" i="1"/>
  <c r="P33" i="1" s="1"/>
  <c r="Q32" i="1"/>
  <c r="R32" i="1"/>
  <c r="S32" i="1" s="1"/>
  <c r="K39" i="1"/>
  <c r="M38" i="1"/>
  <c r="O38" i="1" s="1"/>
  <c r="G34" i="1" l="1"/>
  <c r="P34" i="1" s="1"/>
  <c r="H34" i="1"/>
  <c r="E34" i="1" s="1"/>
  <c r="K40" i="1"/>
  <c r="M39" i="1"/>
  <c r="O39" i="1" s="1"/>
  <c r="Q33" i="1"/>
  <c r="R33" i="1"/>
  <c r="S33" i="1" s="1"/>
  <c r="G35" i="1" l="1"/>
  <c r="P35" i="1" s="1"/>
  <c r="H35" i="1"/>
  <c r="E35" i="1" s="1"/>
  <c r="Q34" i="1"/>
  <c r="R34" i="1"/>
  <c r="S34" i="1" s="1"/>
  <c r="M40" i="1"/>
  <c r="O40" i="1" s="1"/>
  <c r="K41" i="1"/>
  <c r="H36" i="1" l="1"/>
  <c r="E36" i="1" s="1"/>
  <c r="G36" i="1"/>
  <c r="P36" i="1" s="1"/>
  <c r="K42" i="1"/>
  <c r="M41" i="1"/>
  <c r="O41" i="1" s="1"/>
  <c r="R35" i="1"/>
  <c r="S35" i="1" s="1"/>
  <c r="Q35" i="1"/>
  <c r="H37" i="1" l="1"/>
  <c r="E37" i="1" s="1"/>
  <c r="G37" i="1"/>
  <c r="P37" i="1" s="1"/>
  <c r="R36" i="1"/>
  <c r="S36" i="1" s="1"/>
  <c r="Q36" i="1"/>
  <c r="K43" i="1"/>
  <c r="M42" i="1"/>
  <c r="O42" i="1" s="1"/>
  <c r="H38" i="1" l="1"/>
  <c r="E38" i="1" s="1"/>
  <c r="G38" i="1"/>
  <c r="P38" i="1" s="1"/>
  <c r="Q37" i="1"/>
  <c r="R37" i="1"/>
  <c r="S37" i="1" s="1"/>
  <c r="K44" i="1"/>
  <c r="M43" i="1"/>
  <c r="O43" i="1" s="1"/>
  <c r="M44" i="1" l="1"/>
  <c r="O44" i="1" s="1"/>
  <c r="K45" i="1"/>
  <c r="R38" i="1"/>
  <c r="S38" i="1" s="1"/>
  <c r="Q38" i="1"/>
  <c r="H39" i="1"/>
  <c r="E39" i="1" s="1"/>
  <c r="G39" i="1"/>
  <c r="P39" i="1" s="1"/>
  <c r="G40" i="1" l="1"/>
  <c r="P40" i="1" s="1"/>
  <c r="H40" i="1"/>
  <c r="E40" i="1" s="1"/>
  <c r="K46" i="1"/>
  <c r="M45" i="1"/>
  <c r="O45" i="1" s="1"/>
  <c r="R39" i="1"/>
  <c r="S39" i="1" s="1"/>
  <c r="Q39" i="1"/>
  <c r="H41" i="1" l="1"/>
  <c r="E41" i="1" s="1"/>
  <c r="G41" i="1"/>
  <c r="P41" i="1" s="1"/>
  <c r="K47" i="1"/>
  <c r="M46" i="1"/>
  <c r="O46" i="1" s="1"/>
  <c r="R40" i="1"/>
  <c r="S40" i="1" s="1"/>
  <c r="Q40" i="1"/>
  <c r="G42" i="1" l="1"/>
  <c r="P42" i="1" s="1"/>
  <c r="H42" i="1"/>
  <c r="E42" i="1" s="1"/>
  <c r="Q41" i="1"/>
  <c r="R41" i="1"/>
  <c r="S41" i="1" s="1"/>
  <c r="M47" i="1"/>
  <c r="O47" i="1" s="1"/>
  <c r="G43" i="1" l="1"/>
  <c r="P43" i="1" s="1"/>
  <c r="H43" i="1"/>
  <c r="E43" i="1" s="1"/>
  <c r="Q42" i="1"/>
  <c r="R42" i="1"/>
  <c r="S42" i="1" s="1"/>
  <c r="G44" i="1" l="1"/>
  <c r="P44" i="1" s="1"/>
  <c r="H44" i="1"/>
  <c r="E44" i="1" s="1"/>
  <c r="Q43" i="1"/>
  <c r="R43" i="1"/>
  <c r="S43" i="1" s="1"/>
  <c r="G45" i="1" l="1"/>
  <c r="P45" i="1" s="1"/>
  <c r="H45" i="1"/>
  <c r="E45" i="1" s="1"/>
  <c r="R44" i="1"/>
  <c r="S44" i="1" s="1"/>
  <c r="Q44" i="1"/>
  <c r="H46" i="1" l="1"/>
  <c r="E46" i="1" s="1"/>
  <c r="G46" i="1"/>
  <c r="P46" i="1" s="1"/>
  <c r="R45" i="1"/>
  <c r="S45" i="1" s="1"/>
  <c r="Q45" i="1"/>
  <c r="Q46" i="1" l="1"/>
  <c r="R46" i="1"/>
  <c r="S46" i="1" s="1"/>
  <c r="G47" i="1"/>
  <c r="H47" i="1"/>
  <c r="P47" i="1" l="1"/>
  <c r="E47" i="1"/>
  <c r="R47" i="1" l="1"/>
  <c r="S47" i="1" s="1"/>
  <c r="Q47" i="1"/>
</calcChain>
</file>

<file path=xl/sharedStrings.xml><?xml version="1.0" encoding="utf-8"?>
<sst xmlns="http://schemas.openxmlformats.org/spreadsheetml/2006/main" count="247" uniqueCount="88">
  <si>
    <t>当初</t>
    <rPh sb="0" eb="2">
      <t>トウショ</t>
    </rPh>
    <phoneticPr fontId="1"/>
  </si>
  <si>
    <t>元利返済額</t>
    <rPh sb="0" eb="2">
      <t>ガンリ</t>
    </rPh>
    <rPh sb="2" eb="4">
      <t>ヘンサイ</t>
    </rPh>
    <rPh sb="4" eb="5">
      <t>ガク</t>
    </rPh>
    <phoneticPr fontId="1"/>
  </si>
  <si>
    <t>税引前ＣＦ</t>
    <rPh sb="0" eb="2">
      <t>ゼイビキ</t>
    </rPh>
    <rPh sb="2" eb="3">
      <t>マエ</t>
    </rPh>
    <phoneticPr fontId="1"/>
  </si>
  <si>
    <t>物件価格</t>
    <rPh sb="0" eb="2">
      <t>ブッケン</t>
    </rPh>
    <rPh sb="2" eb="4">
      <t>カカク</t>
    </rPh>
    <phoneticPr fontId="1"/>
  </si>
  <si>
    <t>購入総額</t>
    <rPh sb="0" eb="2">
      <t>コウニュウ</t>
    </rPh>
    <rPh sb="2" eb="4">
      <t>ソウガク</t>
    </rPh>
    <phoneticPr fontId="1"/>
  </si>
  <si>
    <t>ローン総額</t>
    <rPh sb="3" eb="5">
      <t>ソウガク</t>
    </rPh>
    <phoneticPr fontId="1"/>
  </si>
  <si>
    <t>利率</t>
    <rPh sb="0" eb="2">
      <t>リリツ</t>
    </rPh>
    <phoneticPr fontId="1"/>
  </si>
  <si>
    <t>年数</t>
    <rPh sb="0" eb="2">
      <t>ネンスウ</t>
    </rPh>
    <phoneticPr fontId="1"/>
  </si>
  <si>
    <t>-</t>
    <phoneticPr fontId="1"/>
  </si>
  <si>
    <t>期間</t>
    <rPh sb="0" eb="2">
      <t>キカン</t>
    </rPh>
    <phoneticPr fontId="1"/>
  </si>
  <si>
    <t>（経費率）</t>
    <rPh sb="1" eb="3">
      <t>ケイヒ</t>
    </rPh>
    <rPh sb="3" eb="4">
      <t>リツ</t>
    </rPh>
    <phoneticPr fontId="1"/>
  </si>
  <si>
    <t>-</t>
    <phoneticPr fontId="1"/>
  </si>
  <si>
    <t>-</t>
    <phoneticPr fontId="1"/>
  </si>
  <si>
    <t>返済
余裕率</t>
    <rPh sb="0" eb="2">
      <t>ヘンサイ</t>
    </rPh>
    <rPh sb="3" eb="5">
      <t>ヨユウ</t>
    </rPh>
    <rPh sb="5" eb="6">
      <t>リツ</t>
    </rPh>
    <phoneticPr fontId="1"/>
  </si>
  <si>
    <t>不動産収入</t>
    <rPh sb="0" eb="3">
      <t>フドウサン</t>
    </rPh>
    <rPh sb="3" eb="5">
      <t>シュウニュウ</t>
    </rPh>
    <phoneticPr fontId="1"/>
  </si>
  <si>
    <t>不動産支出</t>
    <rPh sb="0" eb="3">
      <t>フドウサン</t>
    </rPh>
    <rPh sb="3" eb="5">
      <t>シシュツ</t>
    </rPh>
    <phoneticPr fontId="1"/>
  </si>
  <si>
    <t>不動産収支</t>
    <rPh sb="0" eb="3">
      <t>フドウサン</t>
    </rPh>
    <rPh sb="3" eb="5">
      <t>シュウシ</t>
    </rPh>
    <phoneticPr fontId="1"/>
  </si>
  <si>
    <t>（変動率）</t>
    <rPh sb="1" eb="4">
      <t>ヘンドウリツ</t>
    </rPh>
    <phoneticPr fontId="1"/>
  </si>
  <si>
    <t>（月額）</t>
    <phoneticPr fontId="1"/>
  </si>
  <si>
    <t>利率（当初）</t>
    <rPh sb="0" eb="2">
      <t>リリツ</t>
    </rPh>
    <rPh sb="3" eb="5">
      <t>トウショ</t>
    </rPh>
    <phoneticPr fontId="1"/>
  </si>
  <si>
    <t>借入金残高
（期末）</t>
    <rPh sb="0" eb="2">
      <t>カリイレ</t>
    </rPh>
    <rPh sb="2" eb="3">
      <t>キン</t>
    </rPh>
    <rPh sb="3" eb="5">
      <t>ザンダカ</t>
    </rPh>
    <rPh sb="7" eb="9">
      <t>キマツ</t>
    </rPh>
    <phoneticPr fontId="1"/>
  </si>
  <si>
    <t>うち元本返済分</t>
    <rPh sb="2" eb="4">
      <t>ガンポン</t>
    </rPh>
    <rPh sb="4" eb="6">
      <t>ヘンサイ</t>
    </rPh>
    <rPh sb="6" eb="7">
      <t>ブン</t>
    </rPh>
    <phoneticPr fontId="1"/>
  </si>
  <si>
    <t>うち利息返済分</t>
    <rPh sb="2" eb="4">
      <t>リソク</t>
    </rPh>
    <rPh sb="4" eb="6">
      <t>ヘンサイ</t>
    </rPh>
    <rPh sb="6" eb="7">
      <t>ブン</t>
    </rPh>
    <phoneticPr fontId="1"/>
  </si>
  <si>
    <t>手数料等</t>
    <rPh sb="0" eb="3">
      <t>テスウリョウ</t>
    </rPh>
    <rPh sb="3" eb="4">
      <t>トウ</t>
    </rPh>
    <phoneticPr fontId="1"/>
  </si>
  <si>
    <t>返済額</t>
    <phoneticPr fontId="1"/>
  </si>
  <si>
    <t>（当初）</t>
  </si>
  <si>
    <t>①物件価格入力</t>
    <rPh sb="1" eb="3">
      <t>ブッケン</t>
    </rPh>
    <rPh sb="3" eb="5">
      <t>カカク</t>
    </rPh>
    <rPh sb="5" eb="7">
      <t>ニュウリョク</t>
    </rPh>
    <phoneticPr fontId="1"/>
  </si>
  <si>
    <t>※ローン計算は年利でおこなっています</t>
    <rPh sb="4" eb="6">
      <t>ケイサン</t>
    </rPh>
    <rPh sb="7" eb="9">
      <t>ネンリ</t>
    </rPh>
    <phoneticPr fontId="1"/>
  </si>
  <si>
    <t>②7％～10％の範囲内で入力</t>
    <rPh sb="8" eb="11">
      <t>ハンイナイ</t>
    </rPh>
    <rPh sb="12" eb="14">
      <t>ニュウリョク</t>
    </rPh>
    <phoneticPr fontId="1"/>
  </si>
  <si>
    <t>③ローン金額を入力</t>
    <rPh sb="4" eb="6">
      <t>キンガク</t>
    </rPh>
    <rPh sb="7" eb="9">
      <t>ニュウリョク</t>
    </rPh>
    <phoneticPr fontId="1"/>
  </si>
  <si>
    <t>④金利を入力</t>
    <rPh sb="1" eb="3">
      <t>キンリ</t>
    </rPh>
    <rPh sb="4" eb="6">
      <t>ニュウリョク</t>
    </rPh>
    <phoneticPr fontId="1"/>
  </si>
  <si>
    <t>⑤ローン期間を入力</t>
    <rPh sb="4" eb="6">
      <t>キカン</t>
    </rPh>
    <rPh sb="7" eb="9">
      <t>ニュウリョク</t>
    </rPh>
    <phoneticPr fontId="1"/>
  </si>
  <si>
    <t>⑥年間賃料の合計を入力</t>
    <rPh sb="1" eb="3">
      <t>ネンカン</t>
    </rPh>
    <rPh sb="3" eb="5">
      <t>チンリョウ</t>
    </rPh>
    <rPh sb="6" eb="8">
      <t>ゴウケイ</t>
    </rPh>
    <rPh sb="9" eb="11">
      <t>ニュウリョク</t>
    </rPh>
    <phoneticPr fontId="1"/>
  </si>
  <si>
    <t>契約時</t>
    <rPh sb="0" eb="2">
      <t>ケイヤク</t>
    </rPh>
    <rPh sb="2" eb="3">
      <t>ジ</t>
    </rPh>
    <phoneticPr fontId="1"/>
  </si>
  <si>
    <t>共益費</t>
    <rPh sb="0" eb="3">
      <t>キョウエキヒ</t>
    </rPh>
    <phoneticPr fontId="1"/>
  </si>
  <si>
    <t>賃料収入合計</t>
    <rPh sb="0" eb="2">
      <t>チンリョウ</t>
    </rPh>
    <rPh sb="2" eb="4">
      <t>シュウニュウ</t>
    </rPh>
    <rPh sb="4" eb="6">
      <t>ゴウケイ</t>
    </rPh>
    <phoneticPr fontId="1"/>
  </si>
  <si>
    <t>PMフィー</t>
    <phoneticPr fontId="1"/>
  </si>
  <si>
    <t>管理費</t>
    <rPh sb="0" eb="2">
      <t>カンリ</t>
    </rPh>
    <rPh sb="2" eb="3">
      <t>ヒ</t>
    </rPh>
    <phoneticPr fontId="1"/>
  </si>
  <si>
    <t>修繕積立金</t>
    <rPh sb="0" eb="4">
      <t>シュウゼンツミタテ</t>
    </rPh>
    <rPh sb="4" eb="5">
      <t>キン</t>
    </rPh>
    <phoneticPr fontId="1"/>
  </si>
  <si>
    <t>支出合計</t>
    <rPh sb="0" eb="2">
      <t>シシュツ</t>
    </rPh>
    <rPh sb="2" eb="4">
      <t>ゴウケイ</t>
    </rPh>
    <phoneticPr fontId="1"/>
  </si>
  <si>
    <t>支出明細</t>
    <rPh sb="0" eb="2">
      <t>シシュツ</t>
    </rPh>
    <rPh sb="2" eb="4">
      <t>メイサイ</t>
    </rPh>
    <phoneticPr fontId="1"/>
  </si>
  <si>
    <t>収入明細</t>
    <rPh sb="0" eb="2">
      <t>シュウニュウ</t>
    </rPh>
    <rPh sb="2" eb="4">
      <t>メイサイ</t>
    </rPh>
    <phoneticPr fontId="1"/>
  </si>
  <si>
    <t>収支合計（月次）</t>
    <rPh sb="0" eb="2">
      <t>シュウシ</t>
    </rPh>
    <rPh sb="2" eb="4">
      <t>ゴウケイ</t>
    </rPh>
    <rPh sb="5" eb="7">
      <t>ゲツジ</t>
    </rPh>
    <phoneticPr fontId="1"/>
  </si>
  <si>
    <t>収入－支出</t>
    <rPh sb="0" eb="2">
      <t>シュウニュウ</t>
    </rPh>
    <rPh sb="3" eb="5">
      <t>シシュツ</t>
    </rPh>
    <phoneticPr fontId="1"/>
  </si>
  <si>
    <t>【1月】</t>
    <rPh sb="2" eb="3">
      <t>ガツ</t>
    </rPh>
    <phoneticPr fontId="1"/>
  </si>
  <si>
    <t>【2月】</t>
    <rPh sb="2" eb="3">
      <t>ガツ</t>
    </rPh>
    <phoneticPr fontId="1"/>
  </si>
  <si>
    <t>【3月】</t>
    <rPh sb="2" eb="3">
      <t>ガツ</t>
    </rPh>
    <phoneticPr fontId="1"/>
  </si>
  <si>
    <t>【4月】</t>
    <rPh sb="2" eb="3">
      <t>ガツ</t>
    </rPh>
    <phoneticPr fontId="1"/>
  </si>
  <si>
    <t>【5月】</t>
    <rPh sb="2" eb="3">
      <t>ガツ</t>
    </rPh>
    <phoneticPr fontId="1"/>
  </si>
  <si>
    <t>【6月】</t>
    <rPh sb="2" eb="3">
      <t>ガツ</t>
    </rPh>
    <phoneticPr fontId="1"/>
  </si>
  <si>
    <t>【7月】</t>
    <rPh sb="2" eb="3">
      <t>ガツ</t>
    </rPh>
    <phoneticPr fontId="1"/>
  </si>
  <si>
    <t>【8月】</t>
    <rPh sb="2" eb="3">
      <t>ガツ</t>
    </rPh>
    <phoneticPr fontId="1"/>
  </si>
  <si>
    <t>【9月】</t>
    <rPh sb="2" eb="3">
      <t>ガツ</t>
    </rPh>
    <phoneticPr fontId="1"/>
  </si>
  <si>
    <t>【10月】</t>
    <rPh sb="3" eb="4">
      <t>ガツ</t>
    </rPh>
    <phoneticPr fontId="1"/>
  </si>
  <si>
    <t>【11月】</t>
    <rPh sb="3" eb="4">
      <t>ガツ</t>
    </rPh>
    <phoneticPr fontId="1"/>
  </si>
  <si>
    <t>【12月】</t>
    <rPh sb="3" eb="4">
      <t>ガツ</t>
    </rPh>
    <phoneticPr fontId="1"/>
  </si>
  <si>
    <t>固定資産税、都市計画税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phoneticPr fontId="1"/>
  </si>
  <si>
    <t>保険料</t>
    <rPh sb="0" eb="3">
      <t>ホケンリョウ</t>
    </rPh>
    <phoneticPr fontId="1"/>
  </si>
  <si>
    <t>←一括で支払っている場合は、1年間で計算しなおす</t>
    <rPh sb="1" eb="3">
      <t>イッカツ</t>
    </rPh>
    <rPh sb="4" eb="6">
      <t>シハラ</t>
    </rPh>
    <rPh sb="10" eb="12">
      <t>バアイ</t>
    </rPh>
    <rPh sb="15" eb="17">
      <t>ネンカン</t>
    </rPh>
    <rPh sb="18" eb="20">
      <t>ケイサン</t>
    </rPh>
    <phoneticPr fontId="1"/>
  </si>
  <si>
    <t>←月額管理費×12カ月</t>
    <rPh sb="1" eb="3">
      <t>ゲツガク</t>
    </rPh>
    <rPh sb="3" eb="5">
      <t>カンリ</t>
    </rPh>
    <rPh sb="5" eb="6">
      <t>ヒ</t>
    </rPh>
    <rPh sb="10" eb="11">
      <t>ゲツ</t>
    </rPh>
    <phoneticPr fontId="1"/>
  </si>
  <si>
    <t>←月額修繕積立金×12カ月</t>
    <rPh sb="1" eb="3">
      <t>ゲツガク</t>
    </rPh>
    <rPh sb="3" eb="8">
      <t>シュウゼンツミタテキン</t>
    </rPh>
    <rPh sb="12" eb="13">
      <t>ゲツ</t>
    </rPh>
    <phoneticPr fontId="1"/>
  </si>
  <si>
    <t>←実額を入力</t>
    <rPh sb="1" eb="3">
      <t>ジツガク</t>
    </rPh>
    <rPh sb="4" eb="6">
      <t>ニュウリョク</t>
    </rPh>
    <phoneticPr fontId="1"/>
  </si>
  <si>
    <t>←2016年の税引き前収支</t>
    <rPh sb="5" eb="6">
      <t>ネン</t>
    </rPh>
    <rPh sb="7" eb="9">
      <t>ゼイビ</t>
    </rPh>
    <rPh sb="10" eb="11">
      <t>マエ</t>
    </rPh>
    <rPh sb="11" eb="13">
      <t>シュウシ</t>
    </rPh>
    <phoneticPr fontId="1"/>
  </si>
  <si>
    <t>2016年賃料収入合計</t>
    <rPh sb="4" eb="5">
      <t>ネン</t>
    </rPh>
    <rPh sb="5" eb="7">
      <t>チンリョウ</t>
    </rPh>
    <rPh sb="7" eb="9">
      <t>シュウニュウ</t>
    </rPh>
    <rPh sb="9" eb="11">
      <t>ゴウケイ</t>
    </rPh>
    <phoneticPr fontId="1"/>
  </si>
  <si>
    <t>←賃料収入合計×○％</t>
    <rPh sb="1" eb="3">
      <t>チンリョウ</t>
    </rPh>
    <rPh sb="3" eb="5">
      <t>シュウニュウ</t>
    </rPh>
    <rPh sb="5" eb="7">
      <t>ゴウケイ</t>
    </rPh>
    <phoneticPr fontId="1"/>
  </si>
  <si>
    <t>号室</t>
    <rPh sb="0" eb="2">
      <t>ゴウシツ</t>
    </rPh>
    <phoneticPr fontId="1"/>
  </si>
  <si>
    <t>間取</t>
    <rPh sb="0" eb="2">
      <t>マドリ</t>
    </rPh>
    <phoneticPr fontId="1"/>
  </si>
  <si>
    <t>契約名義</t>
    <rPh sb="0" eb="2">
      <t>ケイヤク</t>
    </rPh>
    <rPh sb="2" eb="4">
      <t>メイギ</t>
    </rPh>
    <phoneticPr fontId="1"/>
  </si>
  <si>
    <t>現契約開始日</t>
    <rPh sb="0" eb="1">
      <t>ゲン</t>
    </rPh>
    <rPh sb="1" eb="3">
      <t>ケイヤク</t>
    </rPh>
    <rPh sb="3" eb="6">
      <t>カイシビ</t>
    </rPh>
    <phoneticPr fontId="1"/>
  </si>
  <si>
    <t>現契約終了日</t>
    <rPh sb="0" eb="1">
      <t>ゲン</t>
    </rPh>
    <rPh sb="1" eb="3">
      <t>ケイヤク</t>
    </rPh>
    <rPh sb="3" eb="6">
      <t>シュウリョウビ</t>
    </rPh>
    <phoneticPr fontId="1"/>
  </si>
  <si>
    <t>更新料</t>
    <rPh sb="0" eb="3">
      <t>コウシンリョウ</t>
    </rPh>
    <phoneticPr fontId="1"/>
  </si>
  <si>
    <t>賃料</t>
    <rPh sb="0" eb="2">
      <t>チンリョウ</t>
    </rPh>
    <phoneticPr fontId="1"/>
  </si>
  <si>
    <t>敷金</t>
    <rPh sb="0" eb="2">
      <t>シキキン</t>
    </rPh>
    <phoneticPr fontId="1"/>
  </si>
  <si>
    <t>1K</t>
    <phoneticPr fontId="1"/>
  </si>
  <si>
    <t>面積（㎡）</t>
    <rPh sb="0" eb="2">
      <t>メンセキ</t>
    </rPh>
    <phoneticPr fontId="1"/>
  </si>
  <si>
    <t>新賃料1か月</t>
    <rPh sb="0" eb="1">
      <t>シン</t>
    </rPh>
    <rPh sb="1" eb="3">
      <t>チンリョウ</t>
    </rPh>
    <rPh sb="5" eb="6">
      <t>ゲツ</t>
    </rPh>
    <phoneticPr fontId="1"/>
  </si>
  <si>
    <t>№2　○○マンション</t>
    <phoneticPr fontId="1"/>
  </si>
  <si>
    <t>№1　○○マンション</t>
    <phoneticPr fontId="1"/>
  </si>
  <si>
    <t>№3　○○マンション</t>
    <phoneticPr fontId="1"/>
  </si>
  <si>
    <t>住所：</t>
    <rPh sb="0" eb="2">
      <t>ジュウショ</t>
    </rPh>
    <phoneticPr fontId="1"/>
  </si>
  <si>
    <t>計</t>
    <rPh sb="0" eb="1">
      <t>ケイ</t>
    </rPh>
    <phoneticPr fontId="1"/>
  </si>
  <si>
    <t>＊返済余裕率は、1.2以上必要</t>
    <rPh sb="1" eb="3">
      <t>ヘンサイ</t>
    </rPh>
    <rPh sb="3" eb="5">
      <t>ヨユウ</t>
    </rPh>
    <rPh sb="5" eb="6">
      <t>リツ</t>
    </rPh>
    <rPh sb="11" eb="13">
      <t>イジョウ</t>
    </rPh>
    <rPh sb="13" eb="15">
      <t>ヒツヨウ</t>
    </rPh>
    <phoneticPr fontId="1"/>
  </si>
  <si>
    <t>←月額シートの合計</t>
    <rPh sb="1" eb="3">
      <t>ゲツガク</t>
    </rPh>
    <rPh sb="7" eb="9">
      <t>ゴウケイ</t>
    </rPh>
    <phoneticPr fontId="1"/>
  </si>
  <si>
    <t>＊変動率、経費率はご自分の好きなように入力してください。</t>
    <rPh sb="1" eb="4">
      <t>ヘンドウリツ</t>
    </rPh>
    <rPh sb="5" eb="7">
      <t>ケイヒ</t>
    </rPh>
    <rPh sb="7" eb="8">
      <t>リツ</t>
    </rPh>
    <rPh sb="10" eb="12">
      <t>ジブン</t>
    </rPh>
    <rPh sb="13" eb="14">
      <t>ス</t>
    </rPh>
    <rPh sb="19" eb="21">
      <t>ニュウリョク</t>
    </rPh>
    <phoneticPr fontId="1"/>
  </si>
  <si>
    <t>現在の変動率は、10年ごとに3％賃料が下落する設定になっています。</t>
    <rPh sb="0" eb="2">
      <t>ゲンザイ</t>
    </rPh>
    <rPh sb="3" eb="6">
      <t>ヘンドウリツ</t>
    </rPh>
    <rPh sb="10" eb="11">
      <t>ネン</t>
    </rPh>
    <rPh sb="16" eb="18">
      <t>チンリョウ</t>
    </rPh>
    <rPh sb="19" eb="21">
      <t>ゲラク</t>
    </rPh>
    <rPh sb="23" eb="25">
      <t>セッテイ</t>
    </rPh>
    <phoneticPr fontId="1"/>
  </si>
  <si>
    <t xml:space="preserve">収支計算表（年額）
</t>
    <rPh sb="0" eb="2">
      <t>シュウシ</t>
    </rPh>
    <rPh sb="2" eb="4">
      <t>ケイサン</t>
    </rPh>
    <rPh sb="4" eb="5">
      <t>ヒョウ</t>
    </rPh>
    <rPh sb="6" eb="8">
      <t>ネンガク</t>
    </rPh>
    <phoneticPr fontId="1"/>
  </si>
  <si>
    <t>＊収支計算表（月額）の入力に基づいて算出されています。</t>
    <phoneticPr fontId="1"/>
  </si>
  <si>
    <t>←は自動計算</t>
    <rPh sb="2" eb="4">
      <t>ジドウ</t>
    </rPh>
    <rPh sb="4" eb="6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</si>
</sst>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General&quot;年目&quot;"/>
    <numFmt numFmtId="178" formatCode="0&quot;月&quot;&quot;分&quot;&quot;賃&quot;&quot;料&quot;"/>
    <numFmt numFmtId="179" formatCode="yyyy&quot;年&quot;m&quot;月&quot;d&quot;日&quot;;@"/>
  </numFmts>
  <fonts count="9" x14ac:knownFonts="1"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0070C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6"/>
      <color rgb="FF0070C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3" fontId="0" fillId="0" borderId="11" xfId="0" applyNumberFormat="1" applyBorder="1">
      <alignment vertical="center"/>
    </xf>
    <xf numFmtId="3" fontId="0" fillId="0" borderId="12" xfId="0" applyNumberFormat="1" applyBorder="1">
      <alignment vertical="center"/>
    </xf>
    <xf numFmtId="3" fontId="0" fillId="0" borderId="13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17" xfId="0" applyNumberFormat="1" applyBorder="1">
      <alignment vertical="center"/>
    </xf>
    <xf numFmtId="3" fontId="0" fillId="0" borderId="18" xfId="0" applyNumberFormat="1" applyBorder="1">
      <alignment vertical="center"/>
    </xf>
    <xf numFmtId="3" fontId="0" fillId="0" borderId="19" xfId="0" applyNumberFormat="1" applyBorder="1">
      <alignment vertical="center"/>
    </xf>
    <xf numFmtId="10" fontId="0" fillId="0" borderId="13" xfId="0" applyNumberFormat="1" applyBorder="1">
      <alignment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>
      <alignment vertical="center"/>
    </xf>
    <xf numFmtId="10" fontId="0" fillId="0" borderId="20" xfId="0" applyNumberFormat="1" applyBorder="1" applyAlignment="1">
      <alignment horizontal="center" vertical="center"/>
    </xf>
    <xf numFmtId="4" fontId="0" fillId="0" borderId="21" xfId="0" applyNumberFormat="1" applyBorder="1">
      <alignment vertical="center"/>
    </xf>
    <xf numFmtId="4" fontId="0" fillId="0" borderId="22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177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" xfId="0" applyNumberFormat="1" applyBorder="1">
      <alignment vertical="center"/>
    </xf>
    <xf numFmtId="3" fontId="0" fillId="0" borderId="23" xfId="0" applyNumberFormat="1" applyBorder="1">
      <alignment vertical="center"/>
    </xf>
    <xf numFmtId="3" fontId="0" fillId="0" borderId="24" xfId="0" applyNumberFormat="1" applyBorder="1">
      <alignment vertical="center"/>
    </xf>
    <xf numFmtId="3" fontId="0" fillId="0" borderId="3" xfId="0" applyNumberFormat="1" applyBorder="1">
      <alignment vertical="center"/>
    </xf>
    <xf numFmtId="4" fontId="0" fillId="0" borderId="25" xfId="0" applyNumberFormat="1" applyBorder="1">
      <alignment vertical="center"/>
    </xf>
    <xf numFmtId="177" fontId="0" fillId="0" borderId="23" xfId="0" applyNumberFormat="1" applyBorder="1">
      <alignment vertical="center"/>
    </xf>
    <xf numFmtId="3" fontId="0" fillId="0" borderId="26" xfId="0" applyNumberFormat="1" applyBorder="1">
      <alignment vertical="center"/>
    </xf>
    <xf numFmtId="3" fontId="0" fillId="0" borderId="27" xfId="0" applyNumberFormat="1" applyBorder="1">
      <alignment vertical="center"/>
    </xf>
    <xf numFmtId="3" fontId="0" fillId="0" borderId="28" xfId="0" applyNumberFormat="1" applyBorder="1">
      <alignment vertical="center"/>
    </xf>
    <xf numFmtId="3" fontId="0" fillId="0" borderId="29" xfId="0" applyNumberFormat="1" applyBorder="1">
      <alignment vertical="center"/>
    </xf>
    <xf numFmtId="3" fontId="0" fillId="0" borderId="21" xfId="0" applyNumberFormat="1" applyBorder="1">
      <alignment vertical="center"/>
    </xf>
    <xf numFmtId="3" fontId="0" fillId="0" borderId="25" xfId="0" applyNumberFormat="1" applyBorder="1">
      <alignment vertical="center"/>
    </xf>
    <xf numFmtId="3" fontId="0" fillId="0" borderId="22" xfId="0" applyNumberFormat="1" applyBorder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2" borderId="9" xfId="0" applyNumberFormat="1" applyFill="1" applyBorder="1">
      <alignment vertical="center"/>
    </xf>
    <xf numFmtId="3" fontId="0" fillId="2" borderId="23" xfId="0" applyNumberFormat="1" applyFill="1" applyBorder="1">
      <alignment vertical="center"/>
    </xf>
    <xf numFmtId="3" fontId="0" fillId="2" borderId="10" xfId="0" applyNumberFormat="1" applyFill="1" applyBorder="1">
      <alignment vertical="center"/>
    </xf>
    <xf numFmtId="10" fontId="0" fillId="2" borderId="21" xfId="0" applyNumberFormat="1" applyFill="1" applyBorder="1">
      <alignment vertical="center"/>
    </xf>
    <xf numFmtId="10" fontId="0" fillId="2" borderId="25" xfId="0" applyNumberFormat="1" applyFill="1" applyBorder="1">
      <alignment vertical="center"/>
    </xf>
    <xf numFmtId="10" fontId="0" fillId="2" borderId="22" xfId="0" applyNumberFormat="1" applyFill="1" applyBorder="1">
      <alignment vertical="center"/>
    </xf>
    <xf numFmtId="10" fontId="0" fillId="2" borderId="0" xfId="0" applyNumberFormat="1" applyFill="1">
      <alignment vertical="center"/>
    </xf>
    <xf numFmtId="10" fontId="0" fillId="2" borderId="7" xfId="0" applyNumberFormat="1" applyFill="1" applyBorder="1">
      <alignment vertical="center"/>
    </xf>
    <xf numFmtId="0" fontId="0" fillId="0" borderId="4" xfId="0" applyBorder="1">
      <alignment vertical="center"/>
    </xf>
    <xf numFmtId="0" fontId="0" fillId="0" borderId="31" xfId="0" applyBorder="1">
      <alignment vertical="center"/>
    </xf>
    <xf numFmtId="0" fontId="0" fillId="0" borderId="5" xfId="0" applyBorder="1">
      <alignment vertical="center"/>
    </xf>
    <xf numFmtId="38" fontId="0" fillId="0" borderId="0" xfId="1" applyFo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10" xfId="1" applyFont="1" applyBorder="1">
      <alignment vertical="center"/>
    </xf>
    <xf numFmtId="176" fontId="0" fillId="0" borderId="0" xfId="2" applyNumberFormat="1" applyFont="1">
      <alignment vertical="center"/>
    </xf>
    <xf numFmtId="38" fontId="0" fillId="0" borderId="21" xfId="0" applyNumberFormat="1" applyBorder="1">
      <alignment vertical="center"/>
    </xf>
    <xf numFmtId="38" fontId="0" fillId="0" borderId="25" xfId="0" applyNumberFormat="1" applyBorder="1">
      <alignment vertical="center"/>
    </xf>
    <xf numFmtId="38" fontId="0" fillId="0" borderId="22" xfId="0" applyNumberFormat="1" applyBorder="1">
      <alignment vertical="center"/>
    </xf>
    <xf numFmtId="38" fontId="0" fillId="0" borderId="23" xfId="0" applyNumberFormat="1" applyBorder="1">
      <alignment vertical="center"/>
    </xf>
    <xf numFmtId="38" fontId="0" fillId="0" borderId="9" xfId="0" applyNumberFormat="1" applyBorder="1">
      <alignment vertical="center"/>
    </xf>
    <xf numFmtId="38" fontId="0" fillId="0" borderId="10" xfId="0" applyNumberFormat="1" applyBorder="1">
      <alignment vertical="center"/>
    </xf>
    <xf numFmtId="10" fontId="0" fillId="0" borderId="3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9" fontId="0" fillId="0" borderId="33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178" fontId="0" fillId="0" borderId="30" xfId="0" applyNumberForma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38" fontId="0" fillId="0" borderId="34" xfId="0" applyNumberFormat="1" applyBorder="1" applyAlignment="1">
      <alignment horizontal="center" vertical="center"/>
    </xf>
    <xf numFmtId="3" fontId="3" fillId="6" borderId="5" xfId="0" applyNumberFormat="1" applyFont="1" applyFill="1" applyBorder="1">
      <alignment vertical="center"/>
    </xf>
    <xf numFmtId="9" fontId="3" fillId="6" borderId="33" xfId="0" applyNumberFormat="1" applyFont="1" applyFill="1" applyBorder="1" applyAlignment="1">
      <alignment horizontal="center" vertical="center"/>
    </xf>
    <xf numFmtId="38" fontId="3" fillId="6" borderId="5" xfId="1" applyFont="1" applyFill="1" applyBorder="1">
      <alignment vertical="center"/>
    </xf>
    <xf numFmtId="176" fontId="3" fillId="6" borderId="5" xfId="0" applyNumberFormat="1" applyFont="1" applyFill="1" applyBorder="1">
      <alignment vertical="center"/>
    </xf>
    <xf numFmtId="0" fontId="3" fillId="6" borderId="5" xfId="0" applyFont="1" applyFill="1" applyBorder="1">
      <alignment vertical="center"/>
    </xf>
    <xf numFmtId="10" fontId="7" fillId="2" borderId="21" xfId="0" applyNumberFormat="1" applyFont="1" applyFill="1" applyBorder="1">
      <alignment vertical="center"/>
    </xf>
    <xf numFmtId="3" fontId="5" fillId="7" borderId="5" xfId="0" applyNumberFormat="1" applyFont="1" applyFill="1" applyBorder="1">
      <alignment vertical="center"/>
    </xf>
    <xf numFmtId="0" fontId="0" fillId="7" borderId="34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119933</xdr:colOff>
      <xdr:row>0</xdr:row>
      <xdr:rowOff>66261</xdr:rowOff>
    </xdr:from>
    <xdr:to>
      <xdr:col>8</xdr:col>
      <xdr:colOff>306456</xdr:colOff>
      <xdr:row>7</xdr:row>
      <xdr:rowOff>8282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55520" y="66261"/>
          <a:ext cx="186523" cy="1391478"/>
        </a:xfrm>
        <a:prstGeom prst="rightBrace">
          <a:avLst/>
        </a:prstGeom>
        <a:ln w="1905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389282</xdr:colOff>
      <xdr:row>3</xdr:row>
      <xdr:rowOff>16566</xdr:rowOff>
    </xdr:from>
    <xdr:to>
      <xdr:col>10</xdr:col>
      <xdr:colOff>356152</xdr:colOff>
      <xdr:row>4</xdr:row>
      <xdr:rowOff>124240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24869" y="637762"/>
          <a:ext cx="1515718" cy="3147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赤字部分のみを入力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T49"/>
  <sheetViews>
    <sheetView tabSelected="1" zoomScale="115" zoomScaleNormal="115" workbookViewId="0">
      <selection activeCell="S5" sqref="S5"/>
    </sheetView>
  </sheetViews>
  <sheetFormatPr defaultRowHeight="13.2" x14ac:dyDescent="0.2"/>
  <cols>
    <col min="1" max="1" width="10.6640625" customWidth="1"/>
    <col min="2" max="2" width="4.6640625" customWidth="1"/>
    <col min="3" max="3" width="11.44140625" customWidth="1"/>
    <col min="4" max="4" width="10.6640625" style="71" customWidth="1"/>
    <col min="5" max="5" width="15.6640625" customWidth="1"/>
    <col min="6" max="6" width="15.6640625" hidden="1" customWidth="1"/>
    <col min="7" max="9" width="15.6640625" customWidth="1"/>
    <col min="10" max="10" width="4.6640625" customWidth="1"/>
    <col min="11" max="11" width="15.6640625" customWidth="1"/>
    <col min="12" max="12" width="8.6640625" customWidth="1"/>
    <col min="13" max="13" width="15.6640625" customWidth="1"/>
    <col min="14" max="14" width="8.6640625" customWidth="1"/>
    <col min="15" max="16" width="15.6640625" customWidth="1"/>
    <col min="17" max="17" width="8.6640625" customWidth="1"/>
    <col min="18" max="18" width="15.6640625" style="58" customWidth="1"/>
    <col min="19" max="19" width="10.6640625" customWidth="1"/>
    <col min="20" max="20" width="8.6640625" customWidth="1"/>
  </cols>
  <sheetData>
    <row r="1" spans="3:20" ht="17.100000000000001" customHeight="1" x14ac:dyDescent="0.2">
      <c r="C1" s="55" t="s">
        <v>3</v>
      </c>
      <c r="D1" s="76"/>
      <c r="E1" s="91">
        <v>3700000</v>
      </c>
      <c r="G1" s="79" t="s">
        <v>26</v>
      </c>
    </row>
    <row r="2" spans="3:20" ht="17.100000000000001" customHeight="1" x14ac:dyDescent="0.2">
      <c r="C2" s="55" t="s">
        <v>23</v>
      </c>
      <c r="D2" s="92">
        <v>0.1</v>
      </c>
      <c r="E2" s="77">
        <f>E1*D2</f>
        <v>370000</v>
      </c>
      <c r="G2" s="79" t="s">
        <v>28</v>
      </c>
    </row>
    <row r="3" spans="3:20" ht="17.100000000000001" customHeight="1" x14ac:dyDescent="0.2">
      <c r="C3" s="55" t="s">
        <v>4</v>
      </c>
      <c r="D3" s="76"/>
      <c r="E3" s="77">
        <f>SUM(E1:E2)</f>
        <v>4070000</v>
      </c>
      <c r="G3" s="79"/>
    </row>
    <row r="4" spans="3:20" ht="17.100000000000001" customHeight="1" x14ac:dyDescent="0.2">
      <c r="C4" s="55" t="s">
        <v>5</v>
      </c>
      <c r="D4" s="78"/>
      <c r="E4" s="93">
        <v>2700000</v>
      </c>
      <c r="G4" s="79" t="s">
        <v>29</v>
      </c>
    </row>
    <row r="5" spans="3:20" ht="17.100000000000001" customHeight="1" x14ac:dyDescent="0.2">
      <c r="C5" s="55" t="s">
        <v>19</v>
      </c>
      <c r="D5" s="76"/>
      <c r="E5" s="94">
        <v>2.5000000000000001E-2</v>
      </c>
      <c r="G5" s="79" t="s">
        <v>30</v>
      </c>
    </row>
    <row r="6" spans="3:20" ht="17.100000000000001" customHeight="1" x14ac:dyDescent="0.2">
      <c r="C6" s="55" t="s">
        <v>7</v>
      </c>
      <c r="D6" s="76"/>
      <c r="E6" s="95">
        <v>15</v>
      </c>
      <c r="G6" s="79" t="s">
        <v>31</v>
      </c>
    </row>
    <row r="7" spans="3:20" ht="17.100000000000001" customHeight="1" x14ac:dyDescent="0.2">
      <c r="C7" s="55" t="s">
        <v>14</v>
      </c>
      <c r="D7" s="76" t="s">
        <v>25</v>
      </c>
      <c r="E7" s="93">
        <v>480000</v>
      </c>
      <c r="G7" s="79" t="s">
        <v>32</v>
      </c>
      <c r="H7" s="63"/>
      <c r="L7" s="82" t="s">
        <v>83</v>
      </c>
    </row>
    <row r="8" spans="3:20" ht="17.100000000000001" customHeight="1" x14ac:dyDescent="0.2">
      <c r="L8" s="82" t="s">
        <v>84</v>
      </c>
      <c r="Q8" s="82" t="s">
        <v>81</v>
      </c>
    </row>
    <row r="9" spans="3:20" ht="17.100000000000001" customHeight="1" x14ac:dyDescent="0.2">
      <c r="C9" s="100" t="s">
        <v>9</v>
      </c>
      <c r="D9" s="106" t="s">
        <v>6</v>
      </c>
      <c r="E9" s="111" t="s">
        <v>20</v>
      </c>
      <c r="F9" s="55"/>
      <c r="G9" s="56"/>
      <c r="H9" s="56" t="s">
        <v>24</v>
      </c>
      <c r="I9" s="57"/>
      <c r="K9" s="106" t="s">
        <v>14</v>
      </c>
      <c r="L9" s="106" t="s">
        <v>17</v>
      </c>
      <c r="M9" s="100" t="s">
        <v>15</v>
      </c>
      <c r="N9" s="112" t="s">
        <v>10</v>
      </c>
      <c r="O9" s="106" t="s">
        <v>16</v>
      </c>
      <c r="P9" s="100" t="s">
        <v>1</v>
      </c>
      <c r="Q9" s="2"/>
      <c r="R9" s="103" t="s">
        <v>2</v>
      </c>
      <c r="S9" s="106" t="s">
        <v>18</v>
      </c>
      <c r="T9" s="106" t="s">
        <v>9</v>
      </c>
    </row>
    <row r="10" spans="3:20" ht="17.100000000000001" customHeight="1" x14ac:dyDescent="0.2">
      <c r="C10" s="101"/>
      <c r="D10" s="107"/>
      <c r="E10" s="107"/>
      <c r="F10" s="106"/>
      <c r="G10" s="100" t="s">
        <v>1</v>
      </c>
      <c r="H10" s="4"/>
      <c r="I10" s="3"/>
      <c r="K10" s="107"/>
      <c r="L10" s="107"/>
      <c r="M10" s="101"/>
      <c r="N10" s="113"/>
      <c r="O10" s="107"/>
      <c r="P10" s="101"/>
      <c r="Q10" s="109" t="s">
        <v>13</v>
      </c>
      <c r="R10" s="104"/>
      <c r="S10" s="107"/>
      <c r="T10" s="107"/>
    </row>
    <row r="11" spans="3:20" ht="17.100000000000001" customHeight="1" x14ac:dyDescent="0.2">
      <c r="C11" s="102"/>
      <c r="D11" s="108"/>
      <c r="E11" s="108"/>
      <c r="F11" s="108"/>
      <c r="G11" s="102"/>
      <c r="H11" s="45" t="s">
        <v>21</v>
      </c>
      <c r="I11" s="46" t="s">
        <v>22</v>
      </c>
      <c r="K11" s="108"/>
      <c r="L11" s="108"/>
      <c r="M11" s="102"/>
      <c r="N11" s="110"/>
      <c r="O11" s="108"/>
      <c r="P11" s="102"/>
      <c r="Q11" s="110"/>
      <c r="R11" s="105"/>
      <c r="S11" s="108"/>
      <c r="T11" s="108"/>
    </row>
    <row r="12" spans="3:20" ht="17.100000000000001" customHeight="1" thickBot="1" x14ac:dyDescent="0.25">
      <c r="C12" s="29" t="s">
        <v>33</v>
      </c>
      <c r="D12" s="72">
        <f>E5</f>
        <v>2.5000000000000001E-2</v>
      </c>
      <c r="E12" s="12">
        <f>E4</f>
        <v>2700000</v>
      </c>
      <c r="F12" s="13" t="s">
        <v>8</v>
      </c>
      <c r="G12" s="13" t="s">
        <v>8</v>
      </c>
      <c r="H12" s="14" t="s">
        <v>8</v>
      </c>
      <c r="I12" s="15" t="s">
        <v>8</v>
      </c>
      <c r="K12" s="20">
        <f>E7</f>
        <v>480000</v>
      </c>
      <c r="L12" s="24" t="s">
        <v>8</v>
      </c>
      <c r="M12" s="38">
        <f>K12*N12</f>
        <v>144000</v>
      </c>
      <c r="N12" s="21">
        <v>0.3</v>
      </c>
      <c r="O12" s="23">
        <f>K12-M12</f>
        <v>336000</v>
      </c>
      <c r="P12" s="22" t="s">
        <v>11</v>
      </c>
      <c r="Q12" s="70" t="s">
        <v>12</v>
      </c>
      <c r="R12" s="59" t="s">
        <v>8</v>
      </c>
      <c r="S12" s="15" t="s">
        <v>8</v>
      </c>
      <c r="T12" s="13" t="s">
        <v>0</v>
      </c>
    </row>
    <row r="13" spans="3:20" ht="17.100000000000001" customHeight="1" thickTop="1" x14ac:dyDescent="0.2">
      <c r="C13" s="27">
        <v>1</v>
      </c>
      <c r="D13" s="73">
        <f>D12</f>
        <v>2.5000000000000001E-2</v>
      </c>
      <c r="E13" s="1">
        <f t="shared" ref="E13:E47" si="0">IF(C13&gt;$E$6,0,E12-H13-F13)</f>
        <v>2549430.5686608595</v>
      </c>
      <c r="F13" s="47"/>
      <c r="G13" s="8">
        <f t="shared" ref="G13:G47" si="1">IF(C13&gt;$E$6,0,-PMT(D13,($E$6-C13+1),E12))</f>
        <v>218069.43133914052</v>
      </c>
      <c r="H13" s="10">
        <f t="shared" ref="H13:H47" si="2">IF(C13&gt;$E$6,0,-PPMT(D13,1,($E$6-C13+1),E12))</f>
        <v>150569.43133914052</v>
      </c>
      <c r="I13" s="5">
        <f t="shared" ref="I13:I47" si="3">IF(C13&gt;$E$6,0,-IPMT(D13,C13,$E$6,$E$4))</f>
        <v>67500</v>
      </c>
      <c r="K13" s="18">
        <f>K12*(1+L13)</f>
        <v>480000</v>
      </c>
      <c r="L13" s="50">
        <v>0</v>
      </c>
      <c r="M13" s="39">
        <f t="shared" ref="M13:M47" si="4">K13*N13</f>
        <v>144000</v>
      </c>
      <c r="N13" s="53">
        <f>$N$12</f>
        <v>0.3</v>
      </c>
      <c r="O13" s="8">
        <f t="shared" ref="O13:O47" si="5">K13-M13</f>
        <v>336000</v>
      </c>
      <c r="P13" s="1">
        <f t="shared" ref="P13:P47" si="6">G13</f>
        <v>218069.43133914052</v>
      </c>
      <c r="Q13" s="25">
        <f t="shared" ref="Q13:Q47" si="7">O13/P13</f>
        <v>1.5407936726237179</v>
      </c>
      <c r="R13" s="60">
        <f t="shared" ref="R13:R47" si="8">O13-P13</f>
        <v>117930.56866085948</v>
      </c>
      <c r="S13" s="42">
        <f>R13/12</f>
        <v>9827.547388404957</v>
      </c>
      <c r="T13" s="30">
        <v>1</v>
      </c>
    </row>
    <row r="14" spans="3:20" ht="17.100000000000001" customHeight="1" x14ac:dyDescent="0.2">
      <c r="C14" s="27">
        <v>2</v>
      </c>
      <c r="D14" s="73">
        <f t="shared" ref="D14:D47" si="9">D13</f>
        <v>2.5000000000000001E-2</v>
      </c>
      <c r="E14" s="1">
        <f t="shared" si="0"/>
        <v>2395096.9015382403</v>
      </c>
      <c r="F14" s="47">
        <v>0</v>
      </c>
      <c r="G14" s="8">
        <f t="shared" si="1"/>
        <v>218069.43133914052</v>
      </c>
      <c r="H14" s="10">
        <f t="shared" si="2"/>
        <v>154333.66712261905</v>
      </c>
      <c r="I14" s="5">
        <f t="shared" si="3"/>
        <v>63735.764216521478</v>
      </c>
      <c r="K14" s="18">
        <f t="shared" ref="K14:K47" si="10">K13*(1+L14)</f>
        <v>480000</v>
      </c>
      <c r="L14" s="50">
        <v>0</v>
      </c>
      <c r="M14" s="39">
        <f t="shared" si="4"/>
        <v>144000</v>
      </c>
      <c r="N14" s="53">
        <f t="shared" ref="N14:N32" si="11">$N$12</f>
        <v>0.3</v>
      </c>
      <c r="O14" s="8">
        <f t="shared" si="5"/>
        <v>336000</v>
      </c>
      <c r="P14" s="1">
        <f t="shared" si="6"/>
        <v>218069.43133914052</v>
      </c>
      <c r="Q14" s="25">
        <f t="shared" si="7"/>
        <v>1.5407936726237179</v>
      </c>
      <c r="R14" s="60">
        <f t="shared" si="8"/>
        <v>117930.56866085948</v>
      </c>
      <c r="S14" s="42">
        <f t="shared" ref="S14:S47" si="12">R14/12</f>
        <v>9827.547388404957</v>
      </c>
      <c r="T14" s="30">
        <v>2</v>
      </c>
    </row>
    <row r="15" spans="3:20" ht="17.100000000000001" customHeight="1" x14ac:dyDescent="0.2">
      <c r="C15" s="27">
        <v>3</v>
      </c>
      <c r="D15" s="73">
        <f t="shared" si="9"/>
        <v>2.5000000000000001E-2</v>
      </c>
      <c r="E15" s="1">
        <f t="shared" si="0"/>
        <v>2236904.8927375558</v>
      </c>
      <c r="F15" s="47">
        <v>0</v>
      </c>
      <c r="G15" s="8">
        <f t="shared" si="1"/>
        <v>218069.43133914057</v>
      </c>
      <c r="H15" s="10">
        <f t="shared" si="2"/>
        <v>158192.00880068456</v>
      </c>
      <c r="I15" s="5">
        <f t="shared" si="3"/>
        <v>59877.422538455998</v>
      </c>
      <c r="K15" s="18">
        <f t="shared" si="10"/>
        <v>480000</v>
      </c>
      <c r="L15" s="50">
        <v>0</v>
      </c>
      <c r="M15" s="39">
        <f t="shared" si="4"/>
        <v>144000</v>
      </c>
      <c r="N15" s="53">
        <f t="shared" si="11"/>
        <v>0.3</v>
      </c>
      <c r="O15" s="8">
        <f t="shared" si="5"/>
        <v>336000</v>
      </c>
      <c r="P15" s="1">
        <f t="shared" si="6"/>
        <v>218069.43133914057</v>
      </c>
      <c r="Q15" s="25">
        <f t="shared" si="7"/>
        <v>1.5407936726237175</v>
      </c>
      <c r="R15" s="60">
        <f t="shared" si="8"/>
        <v>117930.56866085943</v>
      </c>
      <c r="S15" s="42">
        <f t="shared" si="12"/>
        <v>9827.5473884049516</v>
      </c>
      <c r="T15" s="30">
        <v>3</v>
      </c>
    </row>
    <row r="16" spans="3:20" ht="17.100000000000001" customHeight="1" x14ac:dyDescent="0.2">
      <c r="C16" s="27">
        <v>4</v>
      </c>
      <c r="D16" s="73">
        <f t="shared" si="9"/>
        <v>2.5000000000000001E-2</v>
      </c>
      <c r="E16" s="1">
        <f t="shared" si="0"/>
        <v>2074758.083716854</v>
      </c>
      <c r="F16" s="47">
        <v>0</v>
      </c>
      <c r="G16" s="10">
        <f t="shared" si="1"/>
        <v>218069.43133914057</v>
      </c>
      <c r="H16" s="10">
        <f t="shared" si="2"/>
        <v>162146.80902070168</v>
      </c>
      <c r="I16" s="5">
        <f t="shared" si="3"/>
        <v>55922.622318438887</v>
      </c>
      <c r="K16" s="18">
        <f t="shared" si="10"/>
        <v>480000</v>
      </c>
      <c r="L16" s="50">
        <v>0</v>
      </c>
      <c r="M16" s="39">
        <f t="shared" si="4"/>
        <v>144000</v>
      </c>
      <c r="N16" s="53">
        <f t="shared" si="11"/>
        <v>0.3</v>
      </c>
      <c r="O16" s="8">
        <f t="shared" si="5"/>
        <v>336000</v>
      </c>
      <c r="P16" s="1">
        <f t="shared" si="6"/>
        <v>218069.43133914057</v>
      </c>
      <c r="Q16" s="25">
        <f t="shared" si="7"/>
        <v>1.5407936726237175</v>
      </c>
      <c r="R16" s="60">
        <f t="shared" si="8"/>
        <v>117930.56866085943</v>
      </c>
      <c r="S16" s="42">
        <f t="shared" si="12"/>
        <v>9827.5473884049516</v>
      </c>
      <c r="T16" s="30">
        <v>4</v>
      </c>
    </row>
    <row r="17" spans="3:20" ht="17.100000000000001" customHeight="1" x14ac:dyDescent="0.2">
      <c r="C17" s="27">
        <v>5</v>
      </c>
      <c r="D17" s="73">
        <f t="shared" si="9"/>
        <v>2.5000000000000001E-2</v>
      </c>
      <c r="E17" s="1">
        <f t="shared" si="0"/>
        <v>1908557.6044706348</v>
      </c>
      <c r="F17" s="47">
        <v>0</v>
      </c>
      <c r="G17" s="8">
        <f t="shared" si="1"/>
        <v>218069.43133914052</v>
      </c>
      <c r="H17" s="10">
        <f t="shared" si="2"/>
        <v>166200.47924621915</v>
      </c>
      <c r="I17" s="5">
        <f t="shared" si="3"/>
        <v>51868.952092921354</v>
      </c>
      <c r="K17" s="18">
        <f t="shared" si="10"/>
        <v>480000</v>
      </c>
      <c r="L17" s="50">
        <v>0</v>
      </c>
      <c r="M17" s="39">
        <f t="shared" si="4"/>
        <v>144000</v>
      </c>
      <c r="N17" s="52">
        <f t="shared" si="11"/>
        <v>0.3</v>
      </c>
      <c r="O17" s="8">
        <f t="shared" si="5"/>
        <v>336000</v>
      </c>
      <c r="P17" s="1">
        <f t="shared" si="6"/>
        <v>218069.43133914052</v>
      </c>
      <c r="Q17" s="25">
        <f t="shared" si="7"/>
        <v>1.5407936726237179</v>
      </c>
      <c r="R17" s="60">
        <f t="shared" si="8"/>
        <v>117930.56866085948</v>
      </c>
      <c r="S17" s="42">
        <f t="shared" si="12"/>
        <v>9827.547388404957</v>
      </c>
      <c r="T17" s="30">
        <v>5</v>
      </c>
    </row>
    <row r="18" spans="3:20" ht="17.100000000000001" customHeight="1" x14ac:dyDescent="0.2">
      <c r="C18" s="32">
        <v>6</v>
      </c>
      <c r="D18" s="74">
        <f>D12</f>
        <v>2.5000000000000001E-2</v>
      </c>
      <c r="E18" s="17">
        <f t="shared" si="0"/>
        <v>1738202.1132432602</v>
      </c>
      <c r="F18" s="48">
        <v>0</v>
      </c>
      <c r="G18" s="33">
        <f t="shared" si="1"/>
        <v>218069.43133914052</v>
      </c>
      <c r="H18" s="34">
        <f t="shared" si="2"/>
        <v>170355.49122737464</v>
      </c>
      <c r="I18" s="35">
        <f t="shared" si="3"/>
        <v>47713.940111765871</v>
      </c>
      <c r="K18" s="16">
        <f t="shared" si="10"/>
        <v>480000</v>
      </c>
      <c r="L18" s="51">
        <v>0</v>
      </c>
      <c r="M18" s="40">
        <f t="shared" si="4"/>
        <v>144000</v>
      </c>
      <c r="N18" s="53">
        <f t="shared" si="11"/>
        <v>0.3</v>
      </c>
      <c r="O18" s="33">
        <f t="shared" si="5"/>
        <v>336000</v>
      </c>
      <c r="P18" s="17">
        <f t="shared" si="6"/>
        <v>218069.43133914052</v>
      </c>
      <c r="Q18" s="36">
        <f t="shared" si="7"/>
        <v>1.5407936726237179</v>
      </c>
      <c r="R18" s="61">
        <f t="shared" si="8"/>
        <v>117930.56866085948</v>
      </c>
      <c r="S18" s="43">
        <f t="shared" si="12"/>
        <v>9827.547388404957</v>
      </c>
      <c r="T18" s="37">
        <v>6</v>
      </c>
    </row>
    <row r="19" spans="3:20" ht="17.100000000000001" customHeight="1" x14ac:dyDescent="0.2">
      <c r="C19" s="27">
        <v>7</v>
      </c>
      <c r="D19" s="73">
        <f t="shared" si="9"/>
        <v>2.5000000000000001E-2</v>
      </c>
      <c r="E19" s="1">
        <f t="shared" si="0"/>
        <v>1563587.7347352011</v>
      </c>
      <c r="F19" s="47">
        <v>0</v>
      </c>
      <c r="G19" s="8">
        <f t="shared" si="1"/>
        <v>218069.43133914052</v>
      </c>
      <c r="H19" s="10">
        <f t="shared" si="2"/>
        <v>174614.37850805902</v>
      </c>
      <c r="I19" s="5">
        <f t="shared" si="3"/>
        <v>43455.052831081499</v>
      </c>
      <c r="K19" s="18">
        <f t="shared" si="10"/>
        <v>480000</v>
      </c>
      <c r="L19" s="50">
        <v>0</v>
      </c>
      <c r="M19" s="39">
        <f t="shared" si="4"/>
        <v>144000</v>
      </c>
      <c r="N19" s="53">
        <f t="shared" si="11"/>
        <v>0.3</v>
      </c>
      <c r="O19" s="8">
        <f t="shared" si="5"/>
        <v>336000</v>
      </c>
      <c r="P19" s="1">
        <f t="shared" si="6"/>
        <v>218069.43133914052</v>
      </c>
      <c r="Q19" s="25">
        <f t="shared" si="7"/>
        <v>1.5407936726237179</v>
      </c>
      <c r="R19" s="60">
        <f t="shared" si="8"/>
        <v>117930.56866085948</v>
      </c>
      <c r="S19" s="42">
        <f t="shared" si="12"/>
        <v>9827.547388404957</v>
      </c>
      <c r="T19" s="30">
        <v>7</v>
      </c>
    </row>
    <row r="20" spans="3:20" ht="17.100000000000001" customHeight="1" x14ac:dyDescent="0.2">
      <c r="C20" s="27">
        <v>8</v>
      </c>
      <c r="D20" s="73">
        <f t="shared" si="9"/>
        <v>2.5000000000000001E-2</v>
      </c>
      <c r="E20" s="1">
        <f t="shared" si="0"/>
        <v>1384607.9967644406</v>
      </c>
      <c r="F20" s="47">
        <v>0</v>
      </c>
      <c r="G20" s="8">
        <f t="shared" si="1"/>
        <v>218069.43133914052</v>
      </c>
      <c r="H20" s="10">
        <f t="shared" si="2"/>
        <v>178979.7379707605</v>
      </c>
      <c r="I20" s="5">
        <f t="shared" si="3"/>
        <v>39089.693368380031</v>
      </c>
      <c r="K20" s="18">
        <f t="shared" si="10"/>
        <v>480000</v>
      </c>
      <c r="L20" s="50">
        <v>0</v>
      </c>
      <c r="M20" s="39">
        <f t="shared" si="4"/>
        <v>144000</v>
      </c>
      <c r="N20" s="53">
        <f t="shared" si="11"/>
        <v>0.3</v>
      </c>
      <c r="O20" s="8">
        <f t="shared" si="5"/>
        <v>336000</v>
      </c>
      <c r="P20" s="1">
        <f t="shared" si="6"/>
        <v>218069.43133914052</v>
      </c>
      <c r="Q20" s="25">
        <f t="shared" si="7"/>
        <v>1.5407936726237179</v>
      </c>
      <c r="R20" s="60">
        <f t="shared" si="8"/>
        <v>117930.56866085948</v>
      </c>
      <c r="S20" s="42">
        <f t="shared" si="12"/>
        <v>9827.547388404957</v>
      </c>
      <c r="T20" s="30">
        <v>8</v>
      </c>
    </row>
    <row r="21" spans="3:20" ht="17.100000000000001" customHeight="1" x14ac:dyDescent="0.2">
      <c r="C21" s="27">
        <v>9</v>
      </c>
      <c r="D21" s="73">
        <f t="shared" si="9"/>
        <v>2.5000000000000001E-2</v>
      </c>
      <c r="E21" s="1">
        <f t="shared" si="0"/>
        <v>1201153.7653444111</v>
      </c>
      <c r="F21" s="47">
        <v>0</v>
      </c>
      <c r="G21" s="8">
        <f t="shared" si="1"/>
        <v>218069.43133914052</v>
      </c>
      <c r="H21" s="10">
        <f t="shared" si="2"/>
        <v>183454.23142002951</v>
      </c>
      <c r="I21" s="5">
        <f t="shared" si="3"/>
        <v>34615.199919111015</v>
      </c>
      <c r="K21" s="18">
        <f t="shared" si="10"/>
        <v>480000</v>
      </c>
      <c r="L21" s="50">
        <v>0</v>
      </c>
      <c r="M21" s="39">
        <f t="shared" si="4"/>
        <v>144000</v>
      </c>
      <c r="N21" s="53">
        <f t="shared" si="11"/>
        <v>0.3</v>
      </c>
      <c r="O21" s="8">
        <f t="shared" si="5"/>
        <v>336000</v>
      </c>
      <c r="P21" s="1">
        <f t="shared" si="6"/>
        <v>218069.43133914052</v>
      </c>
      <c r="Q21" s="25">
        <f t="shared" si="7"/>
        <v>1.5407936726237179</v>
      </c>
      <c r="R21" s="60">
        <f t="shared" si="8"/>
        <v>117930.56866085948</v>
      </c>
      <c r="S21" s="42">
        <f t="shared" si="12"/>
        <v>9827.547388404957</v>
      </c>
      <c r="T21" s="30">
        <v>9</v>
      </c>
    </row>
    <row r="22" spans="3:20" ht="17.100000000000001" customHeight="1" x14ac:dyDescent="0.2">
      <c r="C22" s="28">
        <v>10</v>
      </c>
      <c r="D22" s="75">
        <f t="shared" si="9"/>
        <v>2.5000000000000001E-2</v>
      </c>
      <c r="E22" s="6">
        <f t="shared" si="0"/>
        <v>1013113.1781388809</v>
      </c>
      <c r="F22" s="49">
        <v>0</v>
      </c>
      <c r="G22" s="9">
        <f t="shared" si="1"/>
        <v>218069.43133914057</v>
      </c>
      <c r="H22" s="11">
        <f t="shared" si="2"/>
        <v>188040.58720553029</v>
      </c>
      <c r="I22" s="7">
        <f t="shared" si="3"/>
        <v>30028.844133610273</v>
      </c>
      <c r="K22" s="19">
        <f t="shared" si="10"/>
        <v>480000</v>
      </c>
      <c r="L22" s="52">
        <v>0</v>
      </c>
      <c r="M22" s="41">
        <f t="shared" si="4"/>
        <v>144000</v>
      </c>
      <c r="N22" s="52">
        <f t="shared" si="11"/>
        <v>0.3</v>
      </c>
      <c r="O22" s="9">
        <f t="shared" si="5"/>
        <v>336000</v>
      </c>
      <c r="P22" s="6">
        <f t="shared" si="6"/>
        <v>218069.43133914057</v>
      </c>
      <c r="Q22" s="26">
        <f t="shared" si="7"/>
        <v>1.5407936726237175</v>
      </c>
      <c r="R22" s="62">
        <f t="shared" si="8"/>
        <v>117930.56866085943</v>
      </c>
      <c r="S22" s="44">
        <f t="shared" si="12"/>
        <v>9827.5473884049516</v>
      </c>
      <c r="T22" s="31">
        <v>10</v>
      </c>
    </row>
    <row r="23" spans="3:20" ht="17.100000000000001" customHeight="1" x14ac:dyDescent="0.2">
      <c r="C23" s="27">
        <v>11</v>
      </c>
      <c r="D23" s="73">
        <f>D12</f>
        <v>2.5000000000000001E-2</v>
      </c>
      <c r="E23" s="1">
        <f t="shared" si="0"/>
        <v>820371.57625321229</v>
      </c>
      <c r="F23" s="47">
        <v>0</v>
      </c>
      <c r="G23" s="8">
        <f t="shared" si="1"/>
        <v>218069.43133914057</v>
      </c>
      <c r="H23" s="10">
        <f t="shared" si="2"/>
        <v>192741.60188566856</v>
      </c>
      <c r="I23" s="5">
        <f t="shared" si="3"/>
        <v>25327.829453472019</v>
      </c>
      <c r="K23" s="18">
        <f t="shared" si="10"/>
        <v>465600</v>
      </c>
      <c r="L23" s="96">
        <v>-0.03</v>
      </c>
      <c r="M23" s="39">
        <f t="shared" si="4"/>
        <v>139680</v>
      </c>
      <c r="N23" s="53">
        <f t="shared" si="11"/>
        <v>0.3</v>
      </c>
      <c r="O23" s="8">
        <f t="shared" si="5"/>
        <v>325920</v>
      </c>
      <c r="P23" s="1">
        <f t="shared" si="6"/>
        <v>218069.43133914057</v>
      </c>
      <c r="Q23" s="25">
        <f t="shared" si="7"/>
        <v>1.4945698624450059</v>
      </c>
      <c r="R23" s="60">
        <f t="shared" si="8"/>
        <v>107850.56866085943</v>
      </c>
      <c r="S23" s="64">
        <f t="shared" si="12"/>
        <v>8987.5473884049516</v>
      </c>
      <c r="T23" s="30">
        <v>11</v>
      </c>
    </row>
    <row r="24" spans="3:20" ht="17.100000000000001" customHeight="1" x14ac:dyDescent="0.2">
      <c r="C24" s="27">
        <v>12</v>
      </c>
      <c r="D24" s="73">
        <f t="shared" si="9"/>
        <v>2.5000000000000001E-2</v>
      </c>
      <c r="E24" s="1">
        <f t="shared" si="0"/>
        <v>622811.43432040198</v>
      </c>
      <c r="F24" s="47">
        <v>0</v>
      </c>
      <c r="G24" s="8">
        <f t="shared" si="1"/>
        <v>218069.43133914057</v>
      </c>
      <c r="H24" s="10">
        <f t="shared" si="2"/>
        <v>197560.14193281028</v>
      </c>
      <c r="I24" s="5">
        <f t="shared" si="3"/>
        <v>20509.289406330307</v>
      </c>
      <c r="K24" s="18">
        <f t="shared" si="10"/>
        <v>465600</v>
      </c>
      <c r="L24" s="50">
        <v>0</v>
      </c>
      <c r="M24" s="39">
        <f t="shared" si="4"/>
        <v>139680</v>
      </c>
      <c r="N24" s="53">
        <f t="shared" si="11"/>
        <v>0.3</v>
      </c>
      <c r="O24" s="8">
        <f t="shared" si="5"/>
        <v>325920</v>
      </c>
      <c r="P24" s="1">
        <f t="shared" si="6"/>
        <v>218069.43133914057</v>
      </c>
      <c r="Q24" s="25">
        <f t="shared" si="7"/>
        <v>1.4945698624450059</v>
      </c>
      <c r="R24" s="60">
        <f t="shared" si="8"/>
        <v>107850.56866085943</v>
      </c>
      <c r="S24" s="64">
        <f t="shared" si="12"/>
        <v>8987.5473884049516</v>
      </c>
      <c r="T24" s="30">
        <v>12</v>
      </c>
    </row>
    <row r="25" spans="3:20" ht="17.100000000000001" customHeight="1" x14ac:dyDescent="0.2">
      <c r="C25" s="27">
        <v>13</v>
      </c>
      <c r="D25" s="73">
        <f t="shared" si="9"/>
        <v>2.5000000000000001E-2</v>
      </c>
      <c r="E25" s="1">
        <f t="shared" si="0"/>
        <v>420312.28883927152</v>
      </c>
      <c r="F25" s="47">
        <v>0</v>
      </c>
      <c r="G25" s="8">
        <f t="shared" si="1"/>
        <v>218069.43133914049</v>
      </c>
      <c r="H25" s="10">
        <f t="shared" si="2"/>
        <v>202499.14548113046</v>
      </c>
      <c r="I25" s="5">
        <f t="shared" si="3"/>
        <v>15570.285858010053</v>
      </c>
      <c r="K25" s="18">
        <f t="shared" si="10"/>
        <v>465600</v>
      </c>
      <c r="L25" s="50">
        <v>0</v>
      </c>
      <c r="M25" s="39">
        <f t="shared" si="4"/>
        <v>139680</v>
      </c>
      <c r="N25" s="53">
        <f t="shared" si="11"/>
        <v>0.3</v>
      </c>
      <c r="O25" s="8">
        <f t="shared" si="5"/>
        <v>325920</v>
      </c>
      <c r="P25" s="1">
        <f t="shared" si="6"/>
        <v>218069.43133914049</v>
      </c>
      <c r="Q25" s="25">
        <f t="shared" si="7"/>
        <v>1.4945698624450066</v>
      </c>
      <c r="R25" s="60">
        <f t="shared" si="8"/>
        <v>107850.56866085951</v>
      </c>
      <c r="S25" s="64">
        <f t="shared" si="12"/>
        <v>8987.5473884049588</v>
      </c>
      <c r="T25" s="30">
        <v>13</v>
      </c>
    </row>
    <row r="26" spans="3:20" ht="17.100000000000001" customHeight="1" x14ac:dyDescent="0.2">
      <c r="C26" s="27">
        <v>14</v>
      </c>
      <c r="D26" s="73">
        <f t="shared" si="9"/>
        <v>2.5000000000000001E-2</v>
      </c>
      <c r="E26" s="1">
        <f t="shared" si="0"/>
        <v>212750.66472111279</v>
      </c>
      <c r="F26" s="47">
        <v>0</v>
      </c>
      <c r="G26" s="8">
        <f t="shared" si="1"/>
        <v>218069.43133914052</v>
      </c>
      <c r="H26" s="10">
        <f t="shared" si="2"/>
        <v>207561.62411815874</v>
      </c>
      <c r="I26" s="5">
        <f t="shared" si="3"/>
        <v>10507.807220981789</v>
      </c>
      <c r="K26" s="18">
        <f t="shared" si="10"/>
        <v>465600</v>
      </c>
      <c r="L26" s="50">
        <v>0</v>
      </c>
      <c r="M26" s="39">
        <f t="shared" si="4"/>
        <v>139680</v>
      </c>
      <c r="N26" s="53">
        <f t="shared" si="11"/>
        <v>0.3</v>
      </c>
      <c r="O26" s="8">
        <f t="shared" si="5"/>
        <v>325920</v>
      </c>
      <c r="P26" s="1">
        <f t="shared" si="6"/>
        <v>218069.43133914052</v>
      </c>
      <c r="Q26" s="25">
        <f t="shared" si="7"/>
        <v>1.4945698624450063</v>
      </c>
      <c r="R26" s="60">
        <f t="shared" si="8"/>
        <v>107850.56866085948</v>
      </c>
      <c r="S26" s="64">
        <f t="shared" si="12"/>
        <v>8987.547388404957</v>
      </c>
      <c r="T26" s="30">
        <v>14</v>
      </c>
    </row>
    <row r="27" spans="3:20" ht="17.100000000000001" customHeight="1" x14ac:dyDescent="0.2">
      <c r="C27" s="27">
        <v>15</v>
      </c>
      <c r="D27" s="73">
        <f t="shared" si="9"/>
        <v>2.5000000000000001E-2</v>
      </c>
      <c r="E27" s="1">
        <f t="shared" si="0"/>
        <v>2.9103830456733704E-11</v>
      </c>
      <c r="F27" s="47">
        <v>0</v>
      </c>
      <c r="G27" s="8">
        <f t="shared" si="1"/>
        <v>218069.43133914057</v>
      </c>
      <c r="H27" s="10">
        <f t="shared" si="2"/>
        <v>212750.66472111276</v>
      </c>
      <c r="I27" s="5">
        <f t="shared" si="3"/>
        <v>5318.7666180278184</v>
      </c>
      <c r="K27" s="19">
        <f t="shared" si="10"/>
        <v>465600</v>
      </c>
      <c r="L27" s="52">
        <v>0</v>
      </c>
      <c r="M27" s="41">
        <f t="shared" si="4"/>
        <v>139680</v>
      </c>
      <c r="N27" s="52">
        <f t="shared" si="11"/>
        <v>0.3</v>
      </c>
      <c r="O27" s="9">
        <f t="shared" si="5"/>
        <v>325920</v>
      </c>
      <c r="P27" s="19">
        <f t="shared" si="6"/>
        <v>218069.43133914057</v>
      </c>
      <c r="Q27" s="26">
        <f t="shared" si="7"/>
        <v>1.4945698624450059</v>
      </c>
      <c r="R27" s="62">
        <f t="shared" si="8"/>
        <v>107850.56866085943</v>
      </c>
      <c r="S27" s="66">
        <f t="shared" si="12"/>
        <v>8987.5473884049516</v>
      </c>
      <c r="T27" s="31">
        <v>15</v>
      </c>
    </row>
    <row r="28" spans="3:20" ht="17.100000000000001" customHeight="1" x14ac:dyDescent="0.2">
      <c r="C28" s="32">
        <v>16</v>
      </c>
      <c r="D28" s="74">
        <f>D27</f>
        <v>2.5000000000000001E-2</v>
      </c>
      <c r="E28" s="17">
        <f t="shared" si="0"/>
        <v>0</v>
      </c>
      <c r="F28" s="48">
        <v>0</v>
      </c>
      <c r="G28" s="33">
        <f t="shared" si="1"/>
        <v>0</v>
      </c>
      <c r="H28" s="34">
        <f t="shared" si="2"/>
        <v>0</v>
      </c>
      <c r="I28" s="35">
        <f t="shared" si="3"/>
        <v>0</v>
      </c>
      <c r="K28" s="18">
        <f>K27*(1+L28)</f>
        <v>465600</v>
      </c>
      <c r="L28" s="50">
        <v>0</v>
      </c>
      <c r="M28" s="39">
        <f t="shared" si="4"/>
        <v>139680</v>
      </c>
      <c r="N28" s="53">
        <f t="shared" si="11"/>
        <v>0.3</v>
      </c>
      <c r="O28" s="8">
        <f t="shared" si="5"/>
        <v>325920</v>
      </c>
      <c r="P28" s="1">
        <f t="shared" si="6"/>
        <v>0</v>
      </c>
      <c r="Q28" s="25" t="e">
        <f t="shared" si="7"/>
        <v>#DIV/0!</v>
      </c>
      <c r="R28" s="60">
        <f t="shared" si="8"/>
        <v>325920</v>
      </c>
      <c r="S28" s="64">
        <f t="shared" si="12"/>
        <v>27160</v>
      </c>
      <c r="T28" s="30">
        <v>16</v>
      </c>
    </row>
    <row r="29" spans="3:20" ht="17.100000000000001" customHeight="1" x14ac:dyDescent="0.2">
      <c r="C29" s="27">
        <v>17</v>
      </c>
      <c r="D29" s="73">
        <f t="shared" si="9"/>
        <v>2.5000000000000001E-2</v>
      </c>
      <c r="E29" s="1">
        <f t="shared" si="0"/>
        <v>0</v>
      </c>
      <c r="F29" s="47">
        <v>0</v>
      </c>
      <c r="G29" s="8">
        <f t="shared" si="1"/>
        <v>0</v>
      </c>
      <c r="H29" s="10">
        <f t="shared" si="2"/>
        <v>0</v>
      </c>
      <c r="I29" s="5">
        <f t="shared" si="3"/>
        <v>0</v>
      </c>
      <c r="K29" s="18">
        <f t="shared" si="10"/>
        <v>465600</v>
      </c>
      <c r="L29" s="50">
        <v>0</v>
      </c>
      <c r="M29" s="39">
        <f t="shared" si="4"/>
        <v>139680</v>
      </c>
      <c r="N29" s="53">
        <f t="shared" si="11"/>
        <v>0.3</v>
      </c>
      <c r="O29" s="8">
        <f t="shared" si="5"/>
        <v>325920</v>
      </c>
      <c r="P29" s="1">
        <f t="shared" si="6"/>
        <v>0</v>
      </c>
      <c r="Q29" s="25" t="e">
        <f t="shared" si="7"/>
        <v>#DIV/0!</v>
      </c>
      <c r="R29" s="60">
        <f t="shared" si="8"/>
        <v>325920</v>
      </c>
      <c r="S29" s="64">
        <f t="shared" si="12"/>
        <v>27160</v>
      </c>
      <c r="T29" s="30">
        <v>17</v>
      </c>
    </row>
    <row r="30" spans="3:20" ht="17.100000000000001" customHeight="1" x14ac:dyDescent="0.2">
      <c r="C30" s="27">
        <v>18</v>
      </c>
      <c r="D30" s="73">
        <f t="shared" si="9"/>
        <v>2.5000000000000001E-2</v>
      </c>
      <c r="E30" s="1">
        <f t="shared" si="0"/>
        <v>0</v>
      </c>
      <c r="F30" s="47">
        <v>0</v>
      </c>
      <c r="G30" s="8">
        <f t="shared" si="1"/>
        <v>0</v>
      </c>
      <c r="H30" s="10">
        <f t="shared" si="2"/>
        <v>0</v>
      </c>
      <c r="I30" s="5">
        <f t="shared" si="3"/>
        <v>0</v>
      </c>
      <c r="K30" s="18">
        <f t="shared" si="10"/>
        <v>465600</v>
      </c>
      <c r="L30" s="50">
        <v>0</v>
      </c>
      <c r="M30" s="39">
        <f t="shared" si="4"/>
        <v>139680</v>
      </c>
      <c r="N30" s="53">
        <f t="shared" si="11"/>
        <v>0.3</v>
      </c>
      <c r="O30" s="8">
        <f t="shared" si="5"/>
        <v>325920</v>
      </c>
      <c r="P30" s="1">
        <f t="shared" si="6"/>
        <v>0</v>
      </c>
      <c r="Q30" s="25" t="e">
        <f t="shared" si="7"/>
        <v>#DIV/0!</v>
      </c>
      <c r="R30" s="60">
        <f t="shared" si="8"/>
        <v>325920</v>
      </c>
      <c r="S30" s="64">
        <f t="shared" si="12"/>
        <v>27160</v>
      </c>
      <c r="T30" s="30">
        <v>18</v>
      </c>
    </row>
    <row r="31" spans="3:20" ht="17.100000000000001" customHeight="1" x14ac:dyDescent="0.2">
      <c r="C31" s="27">
        <v>19</v>
      </c>
      <c r="D31" s="73">
        <f t="shared" si="9"/>
        <v>2.5000000000000001E-2</v>
      </c>
      <c r="E31" s="1">
        <f t="shared" si="0"/>
        <v>0</v>
      </c>
      <c r="F31" s="47">
        <v>0</v>
      </c>
      <c r="G31" s="8">
        <f t="shared" si="1"/>
        <v>0</v>
      </c>
      <c r="H31" s="10">
        <f t="shared" si="2"/>
        <v>0</v>
      </c>
      <c r="I31" s="5">
        <f t="shared" si="3"/>
        <v>0</v>
      </c>
      <c r="K31" s="18">
        <f t="shared" si="10"/>
        <v>465600</v>
      </c>
      <c r="L31" s="50">
        <v>0</v>
      </c>
      <c r="M31" s="39">
        <f t="shared" si="4"/>
        <v>139680</v>
      </c>
      <c r="N31" s="53">
        <f t="shared" si="11"/>
        <v>0.3</v>
      </c>
      <c r="O31" s="8">
        <f t="shared" si="5"/>
        <v>325920</v>
      </c>
      <c r="P31" s="1">
        <f t="shared" si="6"/>
        <v>0</v>
      </c>
      <c r="Q31" s="25" t="e">
        <f t="shared" si="7"/>
        <v>#DIV/0!</v>
      </c>
      <c r="R31" s="60">
        <f t="shared" si="8"/>
        <v>325920</v>
      </c>
      <c r="S31" s="64">
        <f t="shared" si="12"/>
        <v>27160</v>
      </c>
      <c r="T31" s="30">
        <v>19</v>
      </c>
    </row>
    <row r="32" spans="3:20" ht="17.100000000000001" customHeight="1" x14ac:dyDescent="0.2">
      <c r="C32" s="28">
        <v>20</v>
      </c>
      <c r="D32" s="75">
        <f t="shared" si="9"/>
        <v>2.5000000000000001E-2</v>
      </c>
      <c r="E32" s="6">
        <f t="shared" si="0"/>
        <v>0</v>
      </c>
      <c r="F32" s="49">
        <v>0</v>
      </c>
      <c r="G32" s="9">
        <f t="shared" si="1"/>
        <v>0</v>
      </c>
      <c r="H32" s="11">
        <f t="shared" si="2"/>
        <v>0</v>
      </c>
      <c r="I32" s="7">
        <f t="shared" si="3"/>
        <v>0</v>
      </c>
      <c r="K32" s="19">
        <f t="shared" si="10"/>
        <v>465600</v>
      </c>
      <c r="L32" s="52">
        <v>0</v>
      </c>
      <c r="M32" s="41">
        <f t="shared" si="4"/>
        <v>139680</v>
      </c>
      <c r="N32" s="52">
        <f t="shared" si="11"/>
        <v>0.3</v>
      </c>
      <c r="O32" s="9">
        <f t="shared" si="5"/>
        <v>325920</v>
      </c>
      <c r="P32" s="6">
        <f t="shared" si="6"/>
        <v>0</v>
      </c>
      <c r="Q32" s="26" t="e">
        <f t="shared" si="7"/>
        <v>#DIV/0!</v>
      </c>
      <c r="R32" s="60">
        <f t="shared" si="8"/>
        <v>325920</v>
      </c>
      <c r="S32" s="64">
        <f t="shared" si="12"/>
        <v>27160</v>
      </c>
      <c r="T32" s="30">
        <v>20</v>
      </c>
    </row>
    <row r="33" spans="3:20" ht="17.100000000000001" customHeight="1" x14ac:dyDescent="0.2">
      <c r="C33" s="27">
        <v>21</v>
      </c>
      <c r="D33" s="73">
        <f t="shared" si="9"/>
        <v>2.5000000000000001E-2</v>
      </c>
      <c r="E33" s="1">
        <f t="shared" si="0"/>
        <v>0</v>
      </c>
      <c r="F33" s="47">
        <v>0</v>
      </c>
      <c r="G33" s="8">
        <f t="shared" si="1"/>
        <v>0</v>
      </c>
      <c r="H33" s="10">
        <f t="shared" si="2"/>
        <v>0</v>
      </c>
      <c r="I33" s="5">
        <f t="shared" si="3"/>
        <v>0</v>
      </c>
      <c r="K33" s="18">
        <f t="shared" si="10"/>
        <v>451632</v>
      </c>
      <c r="L33" s="50">
        <v>-0.03</v>
      </c>
      <c r="M33" s="39">
        <f t="shared" si="4"/>
        <v>135489.60000000001</v>
      </c>
      <c r="N33" s="53">
        <f t="shared" ref="N33:N42" si="13">$N$28</f>
        <v>0.3</v>
      </c>
      <c r="O33" s="8">
        <f t="shared" si="5"/>
        <v>316142.40000000002</v>
      </c>
      <c r="P33" s="1">
        <f t="shared" si="6"/>
        <v>0</v>
      </c>
      <c r="Q33" s="25" t="e">
        <f t="shared" si="7"/>
        <v>#DIV/0!</v>
      </c>
      <c r="R33" s="61">
        <f t="shared" si="8"/>
        <v>316142.40000000002</v>
      </c>
      <c r="S33" s="65">
        <f t="shared" si="12"/>
        <v>26345.200000000001</v>
      </c>
      <c r="T33" s="37">
        <v>21</v>
      </c>
    </row>
    <row r="34" spans="3:20" ht="17.100000000000001" customHeight="1" x14ac:dyDescent="0.2">
      <c r="C34" s="27">
        <v>22</v>
      </c>
      <c r="D34" s="73">
        <f t="shared" si="9"/>
        <v>2.5000000000000001E-2</v>
      </c>
      <c r="E34" s="1">
        <f t="shared" si="0"/>
        <v>0</v>
      </c>
      <c r="F34" s="47">
        <v>0</v>
      </c>
      <c r="G34" s="8">
        <f t="shared" si="1"/>
        <v>0</v>
      </c>
      <c r="H34" s="10">
        <f t="shared" si="2"/>
        <v>0</v>
      </c>
      <c r="I34" s="5">
        <f t="shared" si="3"/>
        <v>0</v>
      </c>
      <c r="K34" s="18">
        <f t="shared" si="10"/>
        <v>451632</v>
      </c>
      <c r="L34" s="50">
        <v>0</v>
      </c>
      <c r="M34" s="39">
        <f t="shared" si="4"/>
        <v>135489.60000000001</v>
      </c>
      <c r="N34" s="53">
        <f t="shared" si="13"/>
        <v>0.3</v>
      </c>
      <c r="O34" s="8">
        <f t="shared" si="5"/>
        <v>316142.40000000002</v>
      </c>
      <c r="P34" s="1">
        <f t="shared" si="6"/>
        <v>0</v>
      </c>
      <c r="Q34" s="25" t="e">
        <f t="shared" si="7"/>
        <v>#DIV/0!</v>
      </c>
      <c r="R34" s="60">
        <f t="shared" si="8"/>
        <v>316142.40000000002</v>
      </c>
      <c r="S34" s="64">
        <f t="shared" si="12"/>
        <v>26345.200000000001</v>
      </c>
      <c r="T34" s="30">
        <v>22</v>
      </c>
    </row>
    <row r="35" spans="3:20" ht="17.100000000000001" customHeight="1" x14ac:dyDescent="0.2">
      <c r="C35" s="27">
        <v>23</v>
      </c>
      <c r="D35" s="73">
        <f t="shared" si="9"/>
        <v>2.5000000000000001E-2</v>
      </c>
      <c r="E35" s="1">
        <f t="shared" si="0"/>
        <v>0</v>
      </c>
      <c r="F35" s="47">
        <v>0</v>
      </c>
      <c r="G35" s="8">
        <f t="shared" si="1"/>
        <v>0</v>
      </c>
      <c r="H35" s="10">
        <f t="shared" si="2"/>
        <v>0</v>
      </c>
      <c r="I35" s="5">
        <f t="shared" si="3"/>
        <v>0</v>
      </c>
      <c r="K35" s="18">
        <f t="shared" si="10"/>
        <v>451632</v>
      </c>
      <c r="L35" s="50">
        <v>0</v>
      </c>
      <c r="M35" s="39">
        <f t="shared" si="4"/>
        <v>135489.60000000001</v>
      </c>
      <c r="N35" s="53">
        <f t="shared" si="13"/>
        <v>0.3</v>
      </c>
      <c r="O35" s="8">
        <f t="shared" si="5"/>
        <v>316142.40000000002</v>
      </c>
      <c r="P35" s="1">
        <f t="shared" si="6"/>
        <v>0</v>
      </c>
      <c r="Q35" s="25" t="e">
        <f t="shared" si="7"/>
        <v>#DIV/0!</v>
      </c>
      <c r="R35" s="60">
        <f t="shared" si="8"/>
        <v>316142.40000000002</v>
      </c>
      <c r="S35" s="64">
        <f t="shared" si="12"/>
        <v>26345.200000000001</v>
      </c>
      <c r="T35" s="30">
        <v>23</v>
      </c>
    </row>
    <row r="36" spans="3:20" ht="17.100000000000001" customHeight="1" x14ac:dyDescent="0.2">
      <c r="C36" s="27">
        <v>24</v>
      </c>
      <c r="D36" s="73">
        <f t="shared" si="9"/>
        <v>2.5000000000000001E-2</v>
      </c>
      <c r="E36" s="1">
        <f t="shared" si="0"/>
        <v>0</v>
      </c>
      <c r="F36" s="47">
        <v>0</v>
      </c>
      <c r="G36" s="8">
        <f t="shared" si="1"/>
        <v>0</v>
      </c>
      <c r="H36" s="10">
        <f t="shared" si="2"/>
        <v>0</v>
      </c>
      <c r="I36" s="5">
        <f t="shared" si="3"/>
        <v>0</v>
      </c>
      <c r="K36" s="18">
        <f t="shared" si="10"/>
        <v>451632</v>
      </c>
      <c r="L36" s="50">
        <v>0</v>
      </c>
      <c r="M36" s="39">
        <f t="shared" si="4"/>
        <v>135489.60000000001</v>
      </c>
      <c r="N36" s="53">
        <f t="shared" si="13"/>
        <v>0.3</v>
      </c>
      <c r="O36" s="8">
        <f t="shared" si="5"/>
        <v>316142.40000000002</v>
      </c>
      <c r="P36" s="1">
        <f t="shared" si="6"/>
        <v>0</v>
      </c>
      <c r="Q36" s="25" t="e">
        <f t="shared" si="7"/>
        <v>#DIV/0!</v>
      </c>
      <c r="R36" s="60">
        <f t="shared" si="8"/>
        <v>316142.40000000002</v>
      </c>
      <c r="S36" s="64">
        <f t="shared" si="12"/>
        <v>26345.200000000001</v>
      </c>
      <c r="T36" s="30">
        <v>24</v>
      </c>
    </row>
    <row r="37" spans="3:20" ht="17.100000000000001" customHeight="1" x14ac:dyDescent="0.2">
      <c r="C37" s="27">
        <v>25</v>
      </c>
      <c r="D37" s="73">
        <f t="shared" si="9"/>
        <v>2.5000000000000001E-2</v>
      </c>
      <c r="E37" s="1">
        <f t="shared" si="0"/>
        <v>0</v>
      </c>
      <c r="F37" s="47">
        <v>0</v>
      </c>
      <c r="G37" s="8">
        <f t="shared" si="1"/>
        <v>0</v>
      </c>
      <c r="H37" s="10">
        <f t="shared" si="2"/>
        <v>0</v>
      </c>
      <c r="I37" s="5">
        <f t="shared" si="3"/>
        <v>0</v>
      </c>
      <c r="K37" s="18">
        <f t="shared" si="10"/>
        <v>451632</v>
      </c>
      <c r="L37" s="50">
        <v>0</v>
      </c>
      <c r="M37" s="39">
        <f t="shared" si="4"/>
        <v>135489.60000000001</v>
      </c>
      <c r="N37" s="53">
        <f t="shared" si="13"/>
        <v>0.3</v>
      </c>
      <c r="O37" s="8">
        <f t="shared" si="5"/>
        <v>316142.40000000002</v>
      </c>
      <c r="P37" s="1">
        <f t="shared" si="6"/>
        <v>0</v>
      </c>
      <c r="Q37" s="25" t="e">
        <f t="shared" si="7"/>
        <v>#DIV/0!</v>
      </c>
      <c r="R37" s="62">
        <f t="shared" si="8"/>
        <v>316142.40000000002</v>
      </c>
      <c r="S37" s="66">
        <f t="shared" si="12"/>
        <v>26345.200000000001</v>
      </c>
      <c r="T37" s="31">
        <v>25</v>
      </c>
    </row>
    <row r="38" spans="3:20" ht="17.100000000000001" customHeight="1" x14ac:dyDescent="0.2">
      <c r="C38" s="32">
        <v>26</v>
      </c>
      <c r="D38" s="74">
        <f t="shared" si="9"/>
        <v>2.5000000000000001E-2</v>
      </c>
      <c r="E38" s="17">
        <f t="shared" si="0"/>
        <v>0</v>
      </c>
      <c r="F38" s="48">
        <v>0</v>
      </c>
      <c r="G38" s="33">
        <f t="shared" si="1"/>
        <v>0</v>
      </c>
      <c r="H38" s="34">
        <f t="shared" si="2"/>
        <v>0</v>
      </c>
      <c r="I38" s="35">
        <f t="shared" si="3"/>
        <v>0</v>
      </c>
      <c r="K38" s="16">
        <f t="shared" si="10"/>
        <v>451632</v>
      </c>
      <c r="L38" s="51">
        <v>0</v>
      </c>
      <c r="M38" s="40">
        <f t="shared" si="4"/>
        <v>135489.60000000001</v>
      </c>
      <c r="N38" s="53">
        <f t="shared" si="13"/>
        <v>0.3</v>
      </c>
      <c r="O38" s="33">
        <f t="shared" si="5"/>
        <v>316142.40000000002</v>
      </c>
      <c r="P38" s="17">
        <f t="shared" si="6"/>
        <v>0</v>
      </c>
      <c r="Q38" s="36" t="e">
        <f t="shared" si="7"/>
        <v>#DIV/0!</v>
      </c>
      <c r="R38" s="60">
        <f t="shared" si="8"/>
        <v>316142.40000000002</v>
      </c>
      <c r="S38" s="64">
        <f t="shared" si="12"/>
        <v>26345.200000000001</v>
      </c>
      <c r="T38" s="30">
        <v>26</v>
      </c>
    </row>
    <row r="39" spans="3:20" ht="17.100000000000001" customHeight="1" x14ac:dyDescent="0.2">
      <c r="C39" s="27">
        <v>27</v>
      </c>
      <c r="D39" s="73">
        <f t="shared" si="9"/>
        <v>2.5000000000000001E-2</v>
      </c>
      <c r="E39" s="1">
        <f t="shared" si="0"/>
        <v>0</v>
      </c>
      <c r="F39" s="47">
        <v>0</v>
      </c>
      <c r="G39" s="8">
        <f t="shared" si="1"/>
        <v>0</v>
      </c>
      <c r="H39" s="10">
        <f t="shared" si="2"/>
        <v>0</v>
      </c>
      <c r="I39" s="5">
        <f t="shared" si="3"/>
        <v>0</v>
      </c>
      <c r="K39" s="18">
        <f t="shared" si="10"/>
        <v>451632</v>
      </c>
      <c r="L39" s="50">
        <v>0</v>
      </c>
      <c r="M39" s="39">
        <f t="shared" si="4"/>
        <v>135489.60000000001</v>
      </c>
      <c r="N39" s="53">
        <f t="shared" si="13"/>
        <v>0.3</v>
      </c>
      <c r="O39" s="8">
        <f t="shared" si="5"/>
        <v>316142.40000000002</v>
      </c>
      <c r="P39" s="1">
        <f t="shared" si="6"/>
        <v>0</v>
      </c>
      <c r="Q39" s="25" t="e">
        <f t="shared" si="7"/>
        <v>#DIV/0!</v>
      </c>
      <c r="R39" s="60">
        <f t="shared" si="8"/>
        <v>316142.40000000002</v>
      </c>
      <c r="S39" s="64">
        <f t="shared" si="12"/>
        <v>26345.200000000001</v>
      </c>
      <c r="T39" s="30">
        <v>27</v>
      </c>
    </row>
    <row r="40" spans="3:20" ht="17.100000000000001" customHeight="1" x14ac:dyDescent="0.2">
      <c r="C40" s="27">
        <v>28</v>
      </c>
      <c r="D40" s="73">
        <f t="shared" si="9"/>
        <v>2.5000000000000001E-2</v>
      </c>
      <c r="E40" s="1">
        <f t="shared" si="0"/>
        <v>0</v>
      </c>
      <c r="F40" s="47">
        <v>0</v>
      </c>
      <c r="G40" s="8">
        <f t="shared" si="1"/>
        <v>0</v>
      </c>
      <c r="H40" s="10">
        <f t="shared" si="2"/>
        <v>0</v>
      </c>
      <c r="I40" s="5">
        <f t="shared" si="3"/>
        <v>0</v>
      </c>
      <c r="K40" s="18">
        <f t="shared" si="10"/>
        <v>451632</v>
      </c>
      <c r="L40" s="50">
        <v>0</v>
      </c>
      <c r="M40" s="39">
        <f t="shared" si="4"/>
        <v>135489.60000000001</v>
      </c>
      <c r="N40" s="53">
        <f t="shared" si="13"/>
        <v>0.3</v>
      </c>
      <c r="O40" s="8">
        <f t="shared" si="5"/>
        <v>316142.40000000002</v>
      </c>
      <c r="P40" s="1">
        <f t="shared" si="6"/>
        <v>0</v>
      </c>
      <c r="Q40" s="25" t="e">
        <f t="shared" si="7"/>
        <v>#DIV/0!</v>
      </c>
      <c r="R40" s="60">
        <f t="shared" si="8"/>
        <v>316142.40000000002</v>
      </c>
      <c r="S40" s="64">
        <f t="shared" si="12"/>
        <v>26345.200000000001</v>
      </c>
      <c r="T40" s="30">
        <v>28</v>
      </c>
    </row>
    <row r="41" spans="3:20" ht="17.100000000000001" customHeight="1" x14ac:dyDescent="0.2">
      <c r="C41" s="27">
        <v>29</v>
      </c>
      <c r="D41" s="73">
        <f t="shared" si="9"/>
        <v>2.5000000000000001E-2</v>
      </c>
      <c r="E41" s="1">
        <f t="shared" si="0"/>
        <v>0</v>
      </c>
      <c r="F41" s="47">
        <v>0</v>
      </c>
      <c r="G41" s="8">
        <f t="shared" si="1"/>
        <v>0</v>
      </c>
      <c r="H41" s="10">
        <f t="shared" si="2"/>
        <v>0</v>
      </c>
      <c r="I41" s="5">
        <f t="shared" si="3"/>
        <v>0</v>
      </c>
      <c r="K41" s="18">
        <f t="shared" si="10"/>
        <v>451632</v>
      </c>
      <c r="L41" s="50">
        <v>0</v>
      </c>
      <c r="M41" s="39">
        <f t="shared" si="4"/>
        <v>135489.60000000001</v>
      </c>
      <c r="N41" s="53">
        <f t="shared" si="13"/>
        <v>0.3</v>
      </c>
      <c r="O41" s="8">
        <f t="shared" si="5"/>
        <v>316142.40000000002</v>
      </c>
      <c r="P41" s="1">
        <f t="shared" si="6"/>
        <v>0</v>
      </c>
      <c r="Q41" s="25" t="e">
        <f t="shared" si="7"/>
        <v>#DIV/0!</v>
      </c>
      <c r="R41" s="60">
        <f t="shared" si="8"/>
        <v>316142.40000000002</v>
      </c>
      <c r="S41" s="64">
        <f t="shared" si="12"/>
        <v>26345.200000000001</v>
      </c>
      <c r="T41" s="30">
        <v>29</v>
      </c>
    </row>
    <row r="42" spans="3:20" ht="17.100000000000001" customHeight="1" x14ac:dyDescent="0.2">
      <c r="C42" s="28">
        <v>30</v>
      </c>
      <c r="D42" s="75">
        <f t="shared" si="9"/>
        <v>2.5000000000000001E-2</v>
      </c>
      <c r="E42" s="6">
        <f t="shared" si="0"/>
        <v>0</v>
      </c>
      <c r="F42" s="49">
        <v>0</v>
      </c>
      <c r="G42" s="9">
        <f t="shared" si="1"/>
        <v>0</v>
      </c>
      <c r="H42" s="11">
        <f t="shared" si="2"/>
        <v>0</v>
      </c>
      <c r="I42" s="7">
        <f t="shared" si="3"/>
        <v>0</v>
      </c>
      <c r="K42" s="19">
        <f t="shared" si="10"/>
        <v>451632</v>
      </c>
      <c r="L42" s="52">
        <v>0</v>
      </c>
      <c r="M42" s="41">
        <f t="shared" si="4"/>
        <v>135489.60000000001</v>
      </c>
      <c r="N42" s="53">
        <f t="shared" si="13"/>
        <v>0.3</v>
      </c>
      <c r="O42" s="9">
        <f t="shared" si="5"/>
        <v>316142.40000000002</v>
      </c>
      <c r="P42" s="6">
        <f t="shared" si="6"/>
        <v>0</v>
      </c>
      <c r="Q42" s="26" t="e">
        <f t="shared" si="7"/>
        <v>#DIV/0!</v>
      </c>
      <c r="R42" s="62">
        <f t="shared" si="8"/>
        <v>316142.40000000002</v>
      </c>
      <c r="S42" s="64">
        <f t="shared" si="12"/>
        <v>26345.200000000001</v>
      </c>
      <c r="T42" s="31">
        <v>30</v>
      </c>
    </row>
    <row r="43" spans="3:20" ht="17.100000000000001" customHeight="1" x14ac:dyDescent="0.2">
      <c r="C43" s="27">
        <v>31</v>
      </c>
      <c r="D43" s="73">
        <f t="shared" si="9"/>
        <v>2.5000000000000001E-2</v>
      </c>
      <c r="E43" s="1">
        <f t="shared" si="0"/>
        <v>0</v>
      </c>
      <c r="F43" s="47">
        <v>0</v>
      </c>
      <c r="G43" s="8">
        <f t="shared" si="1"/>
        <v>0</v>
      </c>
      <c r="H43" s="10">
        <f t="shared" si="2"/>
        <v>0</v>
      </c>
      <c r="I43" s="5">
        <f t="shared" si="3"/>
        <v>0</v>
      </c>
      <c r="K43" s="18">
        <f t="shared" si="10"/>
        <v>451632</v>
      </c>
      <c r="L43" s="50">
        <v>0</v>
      </c>
      <c r="M43" s="39">
        <f t="shared" si="4"/>
        <v>135489.60000000001</v>
      </c>
      <c r="N43" s="53">
        <v>0.3</v>
      </c>
      <c r="O43" s="8">
        <f t="shared" si="5"/>
        <v>316142.40000000002</v>
      </c>
      <c r="P43" s="1">
        <f t="shared" si="6"/>
        <v>0</v>
      </c>
      <c r="Q43" s="25" t="e">
        <f t="shared" si="7"/>
        <v>#DIV/0!</v>
      </c>
      <c r="R43" s="60">
        <f t="shared" si="8"/>
        <v>316142.40000000002</v>
      </c>
      <c r="S43" s="67">
        <f t="shared" si="12"/>
        <v>26345.200000000001</v>
      </c>
      <c r="T43" s="30">
        <v>31</v>
      </c>
    </row>
    <row r="44" spans="3:20" ht="17.100000000000001" customHeight="1" x14ac:dyDescent="0.2">
      <c r="C44" s="27">
        <v>32</v>
      </c>
      <c r="D44" s="73">
        <f t="shared" si="9"/>
        <v>2.5000000000000001E-2</v>
      </c>
      <c r="E44" s="1">
        <f t="shared" si="0"/>
        <v>0</v>
      </c>
      <c r="F44" s="47">
        <v>0</v>
      </c>
      <c r="G44" s="8">
        <f t="shared" si="1"/>
        <v>0</v>
      </c>
      <c r="H44" s="10">
        <f t="shared" si="2"/>
        <v>0</v>
      </c>
      <c r="I44" s="5">
        <f t="shared" si="3"/>
        <v>0</v>
      </c>
      <c r="K44" s="18">
        <f t="shared" si="10"/>
        <v>451632</v>
      </c>
      <c r="L44" s="50">
        <v>0</v>
      </c>
      <c r="M44" s="39">
        <f t="shared" si="4"/>
        <v>135489.60000000001</v>
      </c>
      <c r="N44" s="53">
        <v>0.3</v>
      </c>
      <c r="O44" s="8">
        <f t="shared" si="5"/>
        <v>316142.40000000002</v>
      </c>
      <c r="P44" s="1">
        <f t="shared" si="6"/>
        <v>0</v>
      </c>
      <c r="Q44" s="25" t="e">
        <f t="shared" si="7"/>
        <v>#DIV/0!</v>
      </c>
      <c r="R44" s="60">
        <f t="shared" si="8"/>
        <v>316142.40000000002</v>
      </c>
      <c r="S44" s="68">
        <f t="shared" si="12"/>
        <v>26345.200000000001</v>
      </c>
      <c r="T44" s="30">
        <v>32</v>
      </c>
    </row>
    <row r="45" spans="3:20" ht="17.100000000000001" customHeight="1" x14ac:dyDescent="0.2">
      <c r="C45" s="27">
        <v>33</v>
      </c>
      <c r="D45" s="73">
        <f t="shared" si="9"/>
        <v>2.5000000000000001E-2</v>
      </c>
      <c r="E45" s="1">
        <f t="shared" si="0"/>
        <v>0</v>
      </c>
      <c r="F45" s="47">
        <v>0</v>
      </c>
      <c r="G45" s="8">
        <f t="shared" si="1"/>
        <v>0</v>
      </c>
      <c r="H45" s="10">
        <f t="shared" si="2"/>
        <v>0</v>
      </c>
      <c r="I45" s="5">
        <f t="shared" si="3"/>
        <v>0</v>
      </c>
      <c r="K45" s="18">
        <f t="shared" si="10"/>
        <v>451632</v>
      </c>
      <c r="L45" s="50">
        <v>0</v>
      </c>
      <c r="M45" s="39">
        <f t="shared" si="4"/>
        <v>135489.60000000001</v>
      </c>
      <c r="N45" s="53">
        <v>0.3</v>
      </c>
      <c r="O45" s="8">
        <f t="shared" si="5"/>
        <v>316142.40000000002</v>
      </c>
      <c r="P45" s="1">
        <f t="shared" si="6"/>
        <v>0</v>
      </c>
      <c r="Q45" s="25" t="e">
        <f t="shared" si="7"/>
        <v>#DIV/0!</v>
      </c>
      <c r="R45" s="60">
        <f t="shared" si="8"/>
        <v>316142.40000000002</v>
      </c>
      <c r="S45" s="68">
        <f t="shared" si="12"/>
        <v>26345.200000000001</v>
      </c>
      <c r="T45" s="30">
        <v>33</v>
      </c>
    </row>
    <row r="46" spans="3:20" ht="17.100000000000001" customHeight="1" x14ac:dyDescent="0.2">
      <c r="C46" s="27">
        <v>34</v>
      </c>
      <c r="D46" s="73">
        <f t="shared" si="9"/>
        <v>2.5000000000000001E-2</v>
      </c>
      <c r="E46" s="1">
        <f t="shared" si="0"/>
        <v>0</v>
      </c>
      <c r="F46" s="47">
        <v>0</v>
      </c>
      <c r="G46" s="8">
        <f t="shared" si="1"/>
        <v>0</v>
      </c>
      <c r="H46" s="10">
        <f t="shared" si="2"/>
        <v>0</v>
      </c>
      <c r="I46" s="5">
        <f t="shared" si="3"/>
        <v>0</v>
      </c>
      <c r="K46" s="18">
        <f t="shared" si="10"/>
        <v>451632</v>
      </c>
      <c r="L46" s="50">
        <v>0</v>
      </c>
      <c r="M46" s="39">
        <f t="shared" si="4"/>
        <v>135489.60000000001</v>
      </c>
      <c r="N46" s="53">
        <v>0.3</v>
      </c>
      <c r="O46" s="8">
        <f t="shared" si="5"/>
        <v>316142.40000000002</v>
      </c>
      <c r="P46" s="1">
        <f t="shared" si="6"/>
        <v>0</v>
      </c>
      <c r="Q46" s="25" t="e">
        <f t="shared" si="7"/>
        <v>#DIV/0!</v>
      </c>
      <c r="R46" s="60">
        <f t="shared" si="8"/>
        <v>316142.40000000002</v>
      </c>
      <c r="S46" s="68">
        <f t="shared" si="12"/>
        <v>26345.200000000001</v>
      </c>
      <c r="T46" s="30">
        <v>34</v>
      </c>
    </row>
    <row r="47" spans="3:20" ht="17.100000000000001" customHeight="1" x14ac:dyDescent="0.2">
      <c r="C47" s="28">
        <v>35</v>
      </c>
      <c r="D47" s="75">
        <f t="shared" si="9"/>
        <v>2.5000000000000001E-2</v>
      </c>
      <c r="E47" s="6">
        <f t="shared" si="0"/>
        <v>0</v>
      </c>
      <c r="F47" s="49">
        <v>0</v>
      </c>
      <c r="G47" s="9">
        <f t="shared" si="1"/>
        <v>0</v>
      </c>
      <c r="H47" s="11">
        <f t="shared" si="2"/>
        <v>0</v>
      </c>
      <c r="I47" s="7">
        <f t="shared" si="3"/>
        <v>0</v>
      </c>
      <c r="K47" s="19">
        <f t="shared" si="10"/>
        <v>451632</v>
      </c>
      <c r="L47" s="52">
        <v>0</v>
      </c>
      <c r="M47" s="41">
        <f t="shared" si="4"/>
        <v>135489.60000000001</v>
      </c>
      <c r="N47" s="54">
        <v>0.3</v>
      </c>
      <c r="O47" s="9">
        <f t="shared" si="5"/>
        <v>316142.40000000002</v>
      </c>
      <c r="P47" s="6">
        <f t="shared" si="6"/>
        <v>0</v>
      </c>
      <c r="Q47" s="26" t="e">
        <f t="shared" si="7"/>
        <v>#DIV/0!</v>
      </c>
      <c r="R47" s="62">
        <f t="shared" si="8"/>
        <v>316142.40000000002</v>
      </c>
      <c r="S47" s="69">
        <f t="shared" si="12"/>
        <v>26345.200000000001</v>
      </c>
      <c r="T47" s="31">
        <v>35</v>
      </c>
    </row>
    <row r="48" spans="3:20" x14ac:dyDescent="0.2">
      <c r="F48" s="1">
        <f>SUM(F13:F47)</f>
        <v>0</v>
      </c>
      <c r="G48" s="1"/>
      <c r="H48" s="1"/>
      <c r="I48" s="1"/>
      <c r="P48" s="1"/>
    </row>
    <row r="49" spans="4:8" x14ac:dyDescent="0.2">
      <c r="D49" s="99" t="s">
        <v>27</v>
      </c>
      <c r="E49" s="99"/>
      <c r="F49" s="99"/>
      <c r="G49" s="99"/>
      <c r="H49" s="99"/>
    </row>
  </sheetData>
  <mergeCells count="16">
    <mergeCell ref="C9:C11"/>
    <mergeCell ref="Q10:Q11"/>
    <mergeCell ref="D9:D11"/>
    <mergeCell ref="E9:E11"/>
    <mergeCell ref="F10:F11"/>
    <mergeCell ref="G10:G11"/>
    <mergeCell ref="K9:K11"/>
    <mergeCell ref="L9:L11"/>
    <mergeCell ref="M9:M11"/>
    <mergeCell ref="N9:N11"/>
    <mergeCell ref="O9:O11"/>
    <mergeCell ref="D49:H49"/>
    <mergeCell ref="P9:P11"/>
    <mergeCell ref="R9:R11"/>
    <mergeCell ref="S9:S11"/>
    <mergeCell ref="T9:T11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8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5"/>
  <sheetViews>
    <sheetView workbookViewId="0">
      <selection activeCell="C7" sqref="C7"/>
    </sheetView>
  </sheetViews>
  <sheetFormatPr defaultRowHeight="13.2" x14ac:dyDescent="0.2"/>
  <cols>
    <col min="2" max="2" width="16" customWidth="1"/>
    <col min="3" max="3" width="14.21875" customWidth="1"/>
    <col min="5" max="5" width="16" customWidth="1"/>
    <col min="6" max="6" width="14.21875" customWidth="1"/>
    <col min="8" max="8" width="16" customWidth="1"/>
    <col min="9" max="9" width="14.21875" customWidth="1"/>
    <col min="11" max="11" width="16" customWidth="1"/>
    <col min="12" max="12" width="14.21875" customWidth="1"/>
    <col min="14" max="14" width="16" customWidth="1"/>
    <col min="15" max="15" width="14.21875" customWidth="1"/>
    <col min="17" max="17" width="16" customWidth="1"/>
    <col min="18" max="18" width="14.21875" customWidth="1"/>
  </cols>
  <sheetData>
    <row r="1" spans="2:18" ht="24.75" customHeight="1" x14ac:dyDescent="0.2">
      <c r="B1" t="s">
        <v>44</v>
      </c>
      <c r="E1" t="s">
        <v>45</v>
      </c>
      <c r="H1" t="s">
        <v>46</v>
      </c>
      <c r="K1" t="s">
        <v>47</v>
      </c>
      <c r="N1" t="s">
        <v>48</v>
      </c>
      <c r="Q1" t="s">
        <v>49</v>
      </c>
    </row>
    <row r="2" spans="2:18" ht="27" customHeight="1" x14ac:dyDescent="0.2">
      <c r="B2" s="114" t="s">
        <v>41</v>
      </c>
      <c r="C2" s="114"/>
      <c r="E2" s="114" t="s">
        <v>41</v>
      </c>
      <c r="F2" s="114"/>
      <c r="H2" s="114" t="s">
        <v>41</v>
      </c>
      <c r="I2" s="114"/>
      <c r="K2" s="114" t="s">
        <v>41</v>
      </c>
      <c r="L2" s="114"/>
      <c r="N2" s="114" t="s">
        <v>41</v>
      </c>
      <c r="O2" s="114"/>
      <c r="Q2" s="114" t="s">
        <v>41</v>
      </c>
      <c r="R2" s="114"/>
    </row>
    <row r="3" spans="2:18" ht="24.9" customHeight="1" x14ac:dyDescent="0.2">
      <c r="B3" s="80">
        <v>1</v>
      </c>
      <c r="C3" s="77">
        <v>40000</v>
      </c>
      <c r="E3" s="80">
        <v>2</v>
      </c>
      <c r="F3" s="77">
        <v>40000</v>
      </c>
      <c r="H3" s="80">
        <v>3</v>
      </c>
      <c r="I3" s="77">
        <v>40000</v>
      </c>
      <c r="K3" s="80">
        <v>4</v>
      </c>
      <c r="L3" s="77">
        <v>40000</v>
      </c>
      <c r="N3" s="80">
        <v>5</v>
      </c>
      <c r="O3" s="77">
        <v>40000</v>
      </c>
      <c r="Q3" s="80">
        <v>6</v>
      </c>
      <c r="R3" s="77">
        <v>40000</v>
      </c>
    </row>
    <row r="4" spans="2:18" ht="24.9" customHeight="1" x14ac:dyDescent="0.2">
      <c r="B4" s="81" t="s">
        <v>34</v>
      </c>
      <c r="C4" s="77">
        <v>0</v>
      </c>
      <c r="E4" s="81" t="s">
        <v>34</v>
      </c>
      <c r="F4" s="77">
        <v>0</v>
      </c>
      <c r="H4" s="81" t="s">
        <v>34</v>
      </c>
      <c r="I4" s="77">
        <v>0</v>
      </c>
      <c r="K4" s="81" t="s">
        <v>34</v>
      </c>
      <c r="L4" s="77">
        <v>0</v>
      </c>
      <c r="N4" s="81" t="s">
        <v>34</v>
      </c>
      <c r="O4" s="77">
        <v>0</v>
      </c>
      <c r="Q4" s="81" t="s">
        <v>34</v>
      </c>
      <c r="R4" s="77">
        <v>0</v>
      </c>
    </row>
    <row r="5" spans="2:18" ht="24.9" customHeight="1" x14ac:dyDescent="0.2">
      <c r="B5" s="81" t="s">
        <v>35</v>
      </c>
      <c r="C5" s="77">
        <f>SUM(C3:C4)</f>
        <v>40000</v>
      </c>
      <c r="E5" s="81" t="s">
        <v>35</v>
      </c>
      <c r="F5" s="77">
        <f>SUM(F3:F4)</f>
        <v>40000</v>
      </c>
      <c r="H5" s="81" t="s">
        <v>35</v>
      </c>
      <c r="I5" s="77">
        <f>SUM(I3:I4)</f>
        <v>40000</v>
      </c>
      <c r="K5" s="81" t="s">
        <v>35</v>
      </c>
      <c r="L5" s="77">
        <f>SUM(L3:L4)</f>
        <v>40000</v>
      </c>
      <c r="N5" s="81" t="s">
        <v>35</v>
      </c>
      <c r="O5" s="77">
        <f>SUM(O3:O4)</f>
        <v>40000</v>
      </c>
      <c r="Q5" s="81" t="s">
        <v>35</v>
      </c>
      <c r="R5" s="77">
        <f>SUM(R3:R4)</f>
        <v>40000</v>
      </c>
    </row>
    <row r="6" spans="2:18" ht="24.9" customHeight="1" x14ac:dyDescent="0.2">
      <c r="B6" s="114" t="s">
        <v>40</v>
      </c>
      <c r="C6" s="114"/>
      <c r="E6" s="114" t="s">
        <v>40</v>
      </c>
      <c r="F6" s="114"/>
      <c r="H6" s="114" t="s">
        <v>40</v>
      </c>
      <c r="I6" s="114"/>
      <c r="K6" s="114" t="s">
        <v>40</v>
      </c>
      <c r="L6" s="114"/>
      <c r="N6" s="114" t="s">
        <v>40</v>
      </c>
      <c r="O6" s="114"/>
      <c r="Q6" s="114" t="s">
        <v>40</v>
      </c>
      <c r="R6" s="114"/>
    </row>
    <row r="7" spans="2:18" ht="24.9" customHeight="1" x14ac:dyDescent="0.2">
      <c r="B7" s="81" t="s">
        <v>36</v>
      </c>
      <c r="C7" s="77">
        <f>C3*5%</f>
        <v>2000</v>
      </c>
      <c r="E7" s="81" t="s">
        <v>36</v>
      </c>
      <c r="F7" s="77">
        <f>F3*5%</f>
        <v>2000</v>
      </c>
      <c r="H7" s="81" t="s">
        <v>36</v>
      </c>
      <c r="I7" s="77">
        <f>I3*5%</f>
        <v>2000</v>
      </c>
      <c r="K7" s="81" t="s">
        <v>36</v>
      </c>
      <c r="L7" s="77">
        <f>L3*5%</f>
        <v>2000</v>
      </c>
      <c r="N7" s="81" t="s">
        <v>36</v>
      </c>
      <c r="O7" s="77">
        <f>O3*5%</f>
        <v>2000</v>
      </c>
      <c r="Q7" s="81" t="s">
        <v>36</v>
      </c>
      <c r="R7" s="77">
        <f>R3*5%</f>
        <v>2000</v>
      </c>
    </row>
    <row r="8" spans="2:18" ht="24.9" customHeight="1" x14ac:dyDescent="0.2">
      <c r="B8" s="81" t="s">
        <v>37</v>
      </c>
      <c r="C8" s="77">
        <v>3500</v>
      </c>
      <c r="E8" s="81" t="s">
        <v>37</v>
      </c>
      <c r="F8" s="77">
        <v>3500</v>
      </c>
      <c r="H8" s="81" t="s">
        <v>37</v>
      </c>
      <c r="I8" s="77">
        <v>3500</v>
      </c>
      <c r="K8" s="81" t="s">
        <v>37</v>
      </c>
      <c r="L8" s="77">
        <v>3500</v>
      </c>
      <c r="N8" s="81" t="s">
        <v>37</v>
      </c>
      <c r="O8" s="77">
        <v>3500</v>
      </c>
      <c r="Q8" s="81" t="s">
        <v>37</v>
      </c>
      <c r="R8" s="77">
        <v>3500</v>
      </c>
    </row>
    <row r="9" spans="2:18" ht="24.9" customHeight="1" x14ac:dyDescent="0.2">
      <c r="B9" s="81" t="s">
        <v>38</v>
      </c>
      <c r="C9" s="77">
        <v>4000</v>
      </c>
      <c r="E9" s="81" t="s">
        <v>38</v>
      </c>
      <c r="F9" s="77">
        <v>4000</v>
      </c>
      <c r="H9" s="81" t="s">
        <v>38</v>
      </c>
      <c r="I9" s="77">
        <v>4000</v>
      </c>
      <c r="K9" s="81" t="s">
        <v>38</v>
      </c>
      <c r="L9" s="77">
        <v>4000</v>
      </c>
      <c r="N9" s="81" t="s">
        <v>38</v>
      </c>
      <c r="O9" s="77">
        <v>4000</v>
      </c>
      <c r="Q9" s="81" t="s">
        <v>38</v>
      </c>
      <c r="R9" s="77">
        <v>4000</v>
      </c>
    </row>
    <row r="10" spans="2:18" ht="24.9" customHeight="1" x14ac:dyDescent="0.2">
      <c r="B10" s="81" t="s">
        <v>39</v>
      </c>
      <c r="C10" s="77">
        <f>SUM(C7:C9)</f>
        <v>9500</v>
      </c>
      <c r="E10" s="81" t="s">
        <v>39</v>
      </c>
      <c r="F10" s="77">
        <f>SUM(F7:F9)</f>
        <v>9500</v>
      </c>
      <c r="H10" s="81" t="s">
        <v>39</v>
      </c>
      <c r="I10" s="77">
        <f>SUM(I7:I9)</f>
        <v>9500</v>
      </c>
      <c r="K10" s="81" t="s">
        <v>39</v>
      </c>
      <c r="L10" s="77">
        <f>SUM(L7:L9)</f>
        <v>9500</v>
      </c>
      <c r="N10" s="81" t="s">
        <v>39</v>
      </c>
      <c r="O10" s="77">
        <f>SUM(O7:O9)</f>
        <v>9500</v>
      </c>
      <c r="Q10" s="81" t="s">
        <v>39</v>
      </c>
      <c r="R10" s="77">
        <f>SUM(R7:R9)</f>
        <v>9500</v>
      </c>
    </row>
    <row r="11" spans="2:18" ht="24.9" customHeight="1" x14ac:dyDescent="0.2">
      <c r="B11" s="114" t="s">
        <v>42</v>
      </c>
      <c r="C11" s="114"/>
      <c r="E11" s="114" t="s">
        <v>42</v>
      </c>
      <c r="F11" s="114"/>
      <c r="H11" s="114" t="s">
        <v>42</v>
      </c>
      <c r="I11" s="114"/>
      <c r="K11" s="114" t="s">
        <v>42</v>
      </c>
      <c r="L11" s="114"/>
      <c r="N11" s="114" t="s">
        <v>42</v>
      </c>
      <c r="O11" s="114"/>
      <c r="Q11" s="114" t="s">
        <v>42</v>
      </c>
      <c r="R11" s="114"/>
    </row>
    <row r="12" spans="2:18" ht="24.9" customHeight="1" x14ac:dyDescent="0.2">
      <c r="B12" s="81" t="s">
        <v>43</v>
      </c>
      <c r="C12" s="77">
        <f>C5-C10</f>
        <v>30500</v>
      </c>
      <c r="E12" s="81" t="s">
        <v>43</v>
      </c>
      <c r="F12" s="77">
        <f>F5-F10</f>
        <v>30500</v>
      </c>
      <c r="H12" s="81" t="s">
        <v>43</v>
      </c>
      <c r="I12" s="77">
        <f>I5-I10</f>
        <v>30500</v>
      </c>
      <c r="K12" s="81" t="s">
        <v>43</v>
      </c>
      <c r="L12" s="77">
        <f>L5-L10</f>
        <v>30500</v>
      </c>
      <c r="N12" s="81" t="s">
        <v>43</v>
      </c>
      <c r="O12" s="77">
        <f>O5-O10</f>
        <v>30500</v>
      </c>
      <c r="Q12" s="81" t="s">
        <v>43</v>
      </c>
      <c r="R12" s="77">
        <f>R5-R10</f>
        <v>30500</v>
      </c>
    </row>
    <row r="13" spans="2:18" ht="24.9" customHeight="1" x14ac:dyDescent="0.2"/>
    <row r="14" spans="2:18" ht="24.75" customHeight="1" x14ac:dyDescent="0.2">
      <c r="B14" t="s">
        <v>50</v>
      </c>
      <c r="E14" t="s">
        <v>51</v>
      </c>
      <c r="H14" t="s">
        <v>52</v>
      </c>
      <c r="K14" t="s">
        <v>53</v>
      </c>
      <c r="N14" t="s">
        <v>54</v>
      </c>
      <c r="Q14" t="s">
        <v>55</v>
      </c>
    </row>
    <row r="15" spans="2:18" ht="27" customHeight="1" x14ac:dyDescent="0.2">
      <c r="B15" s="114" t="s">
        <v>41</v>
      </c>
      <c r="C15" s="114"/>
      <c r="E15" s="114" t="s">
        <v>41</v>
      </c>
      <c r="F15" s="114"/>
      <c r="H15" s="114" t="s">
        <v>41</v>
      </c>
      <c r="I15" s="114"/>
      <c r="K15" s="114" t="s">
        <v>41</v>
      </c>
      <c r="L15" s="114"/>
      <c r="N15" s="114" t="s">
        <v>41</v>
      </c>
      <c r="O15" s="114"/>
      <c r="Q15" s="114" t="s">
        <v>41</v>
      </c>
      <c r="R15" s="114"/>
    </row>
    <row r="16" spans="2:18" ht="24.9" customHeight="1" x14ac:dyDescent="0.2">
      <c r="B16" s="80">
        <v>7</v>
      </c>
      <c r="C16" s="77">
        <v>40000</v>
      </c>
      <c r="E16" s="80">
        <v>8</v>
      </c>
      <c r="F16" s="77">
        <v>40000</v>
      </c>
      <c r="H16" s="80">
        <v>9</v>
      </c>
      <c r="I16" s="77">
        <v>40000</v>
      </c>
      <c r="K16" s="80">
        <v>10</v>
      </c>
      <c r="L16" s="77">
        <v>40000</v>
      </c>
      <c r="N16" s="80">
        <v>11</v>
      </c>
      <c r="O16" s="77">
        <v>40000</v>
      </c>
      <c r="Q16" s="80">
        <v>12</v>
      </c>
      <c r="R16" s="77">
        <v>40000</v>
      </c>
    </row>
    <row r="17" spans="2:18" ht="24.9" customHeight="1" x14ac:dyDescent="0.2">
      <c r="B17" s="81" t="s">
        <v>34</v>
      </c>
      <c r="C17" s="77">
        <v>0</v>
      </c>
      <c r="E17" s="81" t="s">
        <v>34</v>
      </c>
      <c r="F17" s="77">
        <v>0</v>
      </c>
      <c r="H17" s="81" t="s">
        <v>34</v>
      </c>
      <c r="I17" s="77">
        <v>0</v>
      </c>
      <c r="K17" s="81" t="s">
        <v>34</v>
      </c>
      <c r="L17" s="77">
        <v>0</v>
      </c>
      <c r="N17" s="81" t="s">
        <v>34</v>
      </c>
      <c r="O17" s="77">
        <v>0</v>
      </c>
      <c r="Q17" s="81" t="s">
        <v>34</v>
      </c>
      <c r="R17" s="77">
        <v>0</v>
      </c>
    </row>
    <row r="18" spans="2:18" ht="24.9" customHeight="1" x14ac:dyDescent="0.2">
      <c r="B18" s="81" t="s">
        <v>35</v>
      </c>
      <c r="C18" s="77">
        <f>SUM(C16:C17)</f>
        <v>40000</v>
      </c>
      <c r="E18" s="81" t="s">
        <v>35</v>
      </c>
      <c r="F18" s="77">
        <f>SUM(F16:F17)</f>
        <v>40000</v>
      </c>
      <c r="H18" s="81" t="s">
        <v>35</v>
      </c>
      <c r="I18" s="77">
        <f>SUM(I16:I17)</f>
        <v>40000</v>
      </c>
      <c r="K18" s="81" t="s">
        <v>35</v>
      </c>
      <c r="L18" s="77">
        <f>SUM(L16:L17)</f>
        <v>40000</v>
      </c>
      <c r="N18" s="81" t="s">
        <v>35</v>
      </c>
      <c r="O18" s="77">
        <f>SUM(O16:O17)</f>
        <v>40000</v>
      </c>
      <c r="Q18" s="81" t="s">
        <v>35</v>
      </c>
      <c r="R18" s="77">
        <f>SUM(R16:R17)</f>
        <v>40000</v>
      </c>
    </row>
    <row r="19" spans="2:18" ht="24.9" customHeight="1" x14ac:dyDescent="0.2">
      <c r="B19" s="114" t="s">
        <v>40</v>
      </c>
      <c r="C19" s="114"/>
      <c r="E19" s="114" t="s">
        <v>40</v>
      </c>
      <c r="F19" s="114"/>
      <c r="H19" s="114" t="s">
        <v>40</v>
      </c>
      <c r="I19" s="114"/>
      <c r="K19" s="114" t="s">
        <v>40</v>
      </c>
      <c r="L19" s="114"/>
      <c r="N19" s="114" t="s">
        <v>40</v>
      </c>
      <c r="O19" s="114"/>
      <c r="Q19" s="114" t="s">
        <v>40</v>
      </c>
      <c r="R19" s="114"/>
    </row>
    <row r="20" spans="2:18" ht="24.9" customHeight="1" x14ac:dyDescent="0.2">
      <c r="B20" s="81" t="s">
        <v>36</v>
      </c>
      <c r="C20" s="77">
        <f>C16*5%</f>
        <v>2000</v>
      </c>
      <c r="E20" s="81" t="s">
        <v>36</v>
      </c>
      <c r="F20" s="77">
        <f>F16*5%</f>
        <v>2000</v>
      </c>
      <c r="H20" s="81" t="s">
        <v>36</v>
      </c>
      <c r="I20" s="77">
        <f>I16*5%</f>
        <v>2000</v>
      </c>
      <c r="K20" s="81" t="s">
        <v>36</v>
      </c>
      <c r="L20" s="77">
        <f>L16*5%</f>
        <v>2000</v>
      </c>
      <c r="N20" s="81" t="s">
        <v>36</v>
      </c>
      <c r="O20" s="77">
        <f>O16*5%</f>
        <v>2000</v>
      </c>
      <c r="Q20" s="81" t="s">
        <v>36</v>
      </c>
      <c r="R20" s="77">
        <f>R16*5%</f>
        <v>2000</v>
      </c>
    </row>
    <row r="21" spans="2:18" ht="24.9" customHeight="1" x14ac:dyDescent="0.2">
      <c r="B21" s="81" t="s">
        <v>37</v>
      </c>
      <c r="C21" s="77">
        <v>3500</v>
      </c>
      <c r="E21" s="81" t="s">
        <v>37</v>
      </c>
      <c r="F21" s="77">
        <v>3500</v>
      </c>
      <c r="H21" s="81" t="s">
        <v>37</v>
      </c>
      <c r="I21" s="77">
        <v>3500</v>
      </c>
      <c r="K21" s="81" t="s">
        <v>37</v>
      </c>
      <c r="L21" s="77">
        <v>3500</v>
      </c>
      <c r="N21" s="81" t="s">
        <v>37</v>
      </c>
      <c r="O21" s="77">
        <v>3500</v>
      </c>
      <c r="Q21" s="81" t="s">
        <v>37</v>
      </c>
      <c r="R21" s="77">
        <v>3500</v>
      </c>
    </row>
    <row r="22" spans="2:18" ht="24.9" customHeight="1" x14ac:dyDescent="0.2">
      <c r="B22" s="81" t="s">
        <v>38</v>
      </c>
      <c r="C22" s="77">
        <v>4000</v>
      </c>
      <c r="E22" s="81" t="s">
        <v>38</v>
      </c>
      <c r="F22" s="77">
        <v>4000</v>
      </c>
      <c r="H22" s="81" t="s">
        <v>38</v>
      </c>
      <c r="I22" s="77">
        <v>4000</v>
      </c>
      <c r="K22" s="81" t="s">
        <v>38</v>
      </c>
      <c r="L22" s="77">
        <v>4000</v>
      </c>
      <c r="N22" s="81" t="s">
        <v>38</v>
      </c>
      <c r="O22" s="77">
        <v>4000</v>
      </c>
      <c r="Q22" s="81" t="s">
        <v>38</v>
      </c>
      <c r="R22" s="77">
        <v>4000</v>
      </c>
    </row>
    <row r="23" spans="2:18" ht="24.9" customHeight="1" x14ac:dyDescent="0.2">
      <c r="B23" s="81" t="s">
        <v>39</v>
      </c>
      <c r="C23" s="77">
        <f>SUM(C20:C22)</f>
        <v>9500</v>
      </c>
      <c r="E23" s="81" t="s">
        <v>39</v>
      </c>
      <c r="F23" s="77">
        <f>SUM(F20:F22)</f>
        <v>9500</v>
      </c>
      <c r="H23" s="81" t="s">
        <v>39</v>
      </c>
      <c r="I23" s="77">
        <f>SUM(I20:I22)</f>
        <v>9500</v>
      </c>
      <c r="K23" s="81" t="s">
        <v>39</v>
      </c>
      <c r="L23" s="77">
        <f>SUM(L20:L22)</f>
        <v>9500</v>
      </c>
      <c r="N23" s="81" t="s">
        <v>39</v>
      </c>
      <c r="O23" s="77">
        <f>SUM(O20:O22)</f>
        <v>9500</v>
      </c>
      <c r="Q23" s="81" t="s">
        <v>39</v>
      </c>
      <c r="R23" s="77">
        <f>SUM(R20:R22)</f>
        <v>9500</v>
      </c>
    </row>
    <row r="24" spans="2:18" ht="24.9" customHeight="1" x14ac:dyDescent="0.2">
      <c r="B24" s="114" t="s">
        <v>42</v>
      </c>
      <c r="C24" s="114"/>
      <c r="E24" s="114" t="s">
        <v>42</v>
      </c>
      <c r="F24" s="114"/>
      <c r="H24" s="114" t="s">
        <v>42</v>
      </c>
      <c r="I24" s="114"/>
      <c r="K24" s="114" t="s">
        <v>42</v>
      </c>
      <c r="L24" s="114"/>
      <c r="N24" s="114" t="s">
        <v>42</v>
      </c>
      <c r="O24" s="114"/>
      <c r="Q24" s="114" t="s">
        <v>42</v>
      </c>
      <c r="R24" s="114"/>
    </row>
    <row r="25" spans="2:18" ht="24.9" customHeight="1" x14ac:dyDescent="0.2">
      <c r="B25" s="81" t="s">
        <v>43</v>
      </c>
      <c r="C25" s="77">
        <f>C18-C23</f>
        <v>30500</v>
      </c>
      <c r="E25" s="81" t="s">
        <v>43</v>
      </c>
      <c r="F25" s="77">
        <f>F18-F23</f>
        <v>30500</v>
      </c>
      <c r="H25" s="81" t="s">
        <v>43</v>
      </c>
      <c r="I25" s="77">
        <f>I18-I23</f>
        <v>30500</v>
      </c>
      <c r="K25" s="81" t="s">
        <v>43</v>
      </c>
      <c r="L25" s="77">
        <f>L18-L23</f>
        <v>30500</v>
      </c>
      <c r="N25" s="81" t="s">
        <v>43</v>
      </c>
      <c r="O25" s="77">
        <f>O18-O23</f>
        <v>30500</v>
      </c>
      <c r="Q25" s="81" t="s">
        <v>43</v>
      </c>
      <c r="R25" s="77">
        <f>R18-R23</f>
        <v>30500</v>
      </c>
    </row>
  </sheetData>
  <mergeCells count="36">
    <mergeCell ref="Q24:R24"/>
    <mergeCell ref="B19:C19"/>
    <mergeCell ref="E19:F19"/>
    <mergeCell ref="H19:I19"/>
    <mergeCell ref="K19:L19"/>
    <mergeCell ref="N19:O19"/>
    <mergeCell ref="Q19:R19"/>
    <mergeCell ref="B24:C24"/>
    <mergeCell ref="E24:F24"/>
    <mergeCell ref="H24:I24"/>
    <mergeCell ref="K24:L24"/>
    <mergeCell ref="N24:O24"/>
    <mergeCell ref="B15:C15"/>
    <mergeCell ref="E15:F15"/>
    <mergeCell ref="H15:I15"/>
    <mergeCell ref="K15:L15"/>
    <mergeCell ref="N15:O15"/>
    <mergeCell ref="Q15:R15"/>
    <mergeCell ref="N2:O2"/>
    <mergeCell ref="N6:O6"/>
    <mergeCell ref="N11:O11"/>
    <mergeCell ref="Q2:R2"/>
    <mergeCell ref="Q6:R6"/>
    <mergeCell ref="Q11:R11"/>
    <mergeCell ref="H2:I2"/>
    <mergeCell ref="H6:I6"/>
    <mergeCell ref="H11:I11"/>
    <mergeCell ref="K2:L2"/>
    <mergeCell ref="K6:L6"/>
    <mergeCell ref="K11:L11"/>
    <mergeCell ref="B2:C2"/>
    <mergeCell ref="B6:C6"/>
    <mergeCell ref="B11:C11"/>
    <mergeCell ref="E2:F2"/>
    <mergeCell ref="E6:F6"/>
    <mergeCell ref="E11:F1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7"/>
  <sheetViews>
    <sheetView topLeftCell="A13" workbookViewId="0">
      <selection activeCell="C15" sqref="C15"/>
    </sheetView>
  </sheetViews>
  <sheetFormatPr defaultRowHeight="13.2" x14ac:dyDescent="0.2"/>
  <cols>
    <col min="2" max="2" width="23.21875" customWidth="1"/>
    <col min="3" max="3" width="20.44140625" customWidth="1"/>
  </cols>
  <sheetData>
    <row r="1" spans="2:4" ht="32.25" customHeight="1" x14ac:dyDescent="0.2">
      <c r="B1" s="115" t="s">
        <v>85</v>
      </c>
      <c r="C1" s="115"/>
      <c r="D1" s="115"/>
    </row>
    <row r="2" spans="2:4" x14ac:dyDescent="0.2">
      <c r="B2" t="s">
        <v>86</v>
      </c>
    </row>
    <row r="3" spans="2:4" ht="30" customHeight="1" x14ac:dyDescent="0.2">
      <c r="B3" s="114" t="s">
        <v>41</v>
      </c>
      <c r="C3" s="114"/>
    </row>
    <row r="4" spans="2:4" ht="30" customHeight="1" x14ac:dyDescent="0.2">
      <c r="B4" s="80" t="s">
        <v>63</v>
      </c>
      <c r="C4" s="97">
        <f>'収支計算表（月）'!C3+'収支計算表（月）'!F3+'収支計算表（月）'!I3+'収支計算表（月）'!L3+'収支計算表（月）'!O3+'収支計算表（月）'!R3+'収支計算表（月）'!C16+'収支計算表（月）'!F16+'収支計算表（月）'!I16+'収支計算表（月）'!L16+'収支計算表（月）'!O16+'収支計算表（月）'!R16</f>
        <v>480000</v>
      </c>
      <c r="D4" s="82" t="s">
        <v>82</v>
      </c>
    </row>
    <row r="5" spans="2:4" ht="30" customHeight="1" x14ac:dyDescent="0.2">
      <c r="B5" s="81" t="s">
        <v>34</v>
      </c>
      <c r="C5" s="97">
        <f>'収支計算表（月）'!C4+'収支計算表（月）'!F4+'収支計算表（月）'!I4+'収支計算表（月）'!L4+'収支計算表（月）'!O4+'収支計算表（月）'!R4+'収支計算表（月）'!C17+'収支計算表（月）'!F17+'収支計算表（月）'!I17+'収支計算表（月）'!L17+'収支計算表（月）'!O17+'収支計算表（月）'!R17</f>
        <v>0</v>
      </c>
      <c r="D5" s="82" t="s">
        <v>82</v>
      </c>
    </row>
    <row r="6" spans="2:4" ht="30" customHeight="1" x14ac:dyDescent="0.2">
      <c r="B6" s="81" t="s">
        <v>35</v>
      </c>
      <c r="C6" s="97">
        <f>SUM(C4:C5)</f>
        <v>480000</v>
      </c>
    </row>
    <row r="7" spans="2:4" ht="30" customHeight="1" x14ac:dyDescent="0.2">
      <c r="B7" s="114" t="s">
        <v>40</v>
      </c>
      <c r="C7" s="114"/>
    </row>
    <row r="8" spans="2:4" ht="30" customHeight="1" x14ac:dyDescent="0.2">
      <c r="B8" s="81" t="s">
        <v>36</v>
      </c>
      <c r="C8" s="97">
        <f>C4*5%</f>
        <v>24000</v>
      </c>
      <c r="D8" s="82" t="s">
        <v>64</v>
      </c>
    </row>
    <row r="9" spans="2:4" ht="30" customHeight="1" x14ac:dyDescent="0.2">
      <c r="B9" s="81" t="s">
        <v>37</v>
      </c>
      <c r="C9" s="97">
        <f>'収支計算表（月）'!I8*12</f>
        <v>42000</v>
      </c>
      <c r="D9" s="82" t="s">
        <v>59</v>
      </c>
    </row>
    <row r="10" spans="2:4" ht="30" customHeight="1" x14ac:dyDescent="0.2">
      <c r="B10" s="81" t="s">
        <v>38</v>
      </c>
      <c r="C10" s="97">
        <f>'収支計算表（月）'!C9</f>
        <v>4000</v>
      </c>
      <c r="D10" s="82" t="s">
        <v>60</v>
      </c>
    </row>
    <row r="11" spans="2:4" ht="30" customHeight="1" x14ac:dyDescent="0.2">
      <c r="B11" s="81" t="s">
        <v>56</v>
      </c>
      <c r="C11" s="77">
        <v>10000</v>
      </c>
      <c r="D11" s="82" t="s">
        <v>61</v>
      </c>
    </row>
    <row r="12" spans="2:4" ht="30" customHeight="1" x14ac:dyDescent="0.2">
      <c r="B12" s="81" t="s">
        <v>57</v>
      </c>
      <c r="C12" s="77">
        <v>10000</v>
      </c>
      <c r="D12" s="82" t="s">
        <v>58</v>
      </c>
    </row>
    <row r="13" spans="2:4" ht="30" customHeight="1" x14ac:dyDescent="0.2">
      <c r="B13" s="81" t="s">
        <v>39</v>
      </c>
      <c r="C13" s="97">
        <f>SUM(C8:C12)</f>
        <v>90000</v>
      </c>
    </row>
    <row r="14" spans="2:4" ht="30" customHeight="1" x14ac:dyDescent="0.2">
      <c r="B14" s="114" t="s">
        <v>42</v>
      </c>
      <c r="C14" s="114"/>
    </row>
    <row r="15" spans="2:4" ht="30" customHeight="1" x14ac:dyDescent="0.2">
      <c r="B15" s="81" t="s">
        <v>43</v>
      </c>
      <c r="C15" s="97">
        <f>C6-C13</f>
        <v>390000</v>
      </c>
      <c r="D15" s="82" t="s">
        <v>62</v>
      </c>
    </row>
    <row r="17" spans="2:3" ht="27" customHeight="1" x14ac:dyDescent="0.2">
      <c r="B17" s="98"/>
      <c r="C17" t="s">
        <v>87</v>
      </c>
    </row>
  </sheetData>
  <mergeCells count="4">
    <mergeCell ref="B3:C3"/>
    <mergeCell ref="B7:C7"/>
    <mergeCell ref="B14:C14"/>
    <mergeCell ref="B1:D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5"/>
  <sheetViews>
    <sheetView workbookViewId="0">
      <selection activeCell="J5" sqref="J5"/>
    </sheetView>
  </sheetViews>
  <sheetFormatPr defaultRowHeight="13.2" x14ac:dyDescent="0.2"/>
  <cols>
    <col min="4" max="4" width="17.109375" customWidth="1"/>
    <col min="5" max="5" width="19.33203125" customWidth="1"/>
    <col min="6" max="6" width="17.44140625" customWidth="1"/>
    <col min="7" max="7" width="11.33203125" customWidth="1"/>
  </cols>
  <sheetData>
    <row r="2" spans="1:11" ht="19.5" customHeight="1" x14ac:dyDescent="0.2">
      <c r="A2" t="s">
        <v>77</v>
      </c>
      <c r="C2" t="s">
        <v>79</v>
      </c>
    </row>
    <row r="4" spans="1:11" s="71" customFormat="1" ht="24.9" customHeight="1" x14ac:dyDescent="0.2">
      <c r="A4" s="88" t="s">
        <v>65</v>
      </c>
      <c r="B4" s="88" t="s">
        <v>66</v>
      </c>
      <c r="C4" s="88" t="s">
        <v>74</v>
      </c>
      <c r="D4" s="88" t="s">
        <v>67</v>
      </c>
      <c r="E4" s="88" t="s">
        <v>68</v>
      </c>
      <c r="F4" s="88" t="s">
        <v>69</v>
      </c>
      <c r="G4" s="88" t="s">
        <v>70</v>
      </c>
      <c r="H4" s="88" t="s">
        <v>71</v>
      </c>
      <c r="I4" s="88" t="s">
        <v>34</v>
      </c>
      <c r="J4" s="88" t="s">
        <v>80</v>
      </c>
      <c r="K4" s="88" t="s">
        <v>72</v>
      </c>
    </row>
    <row r="5" spans="1:11" ht="31.5" customHeight="1" x14ac:dyDescent="0.2">
      <c r="A5" s="89">
        <v>103</v>
      </c>
      <c r="B5" s="83" t="s">
        <v>73</v>
      </c>
      <c r="C5" s="84">
        <v>18</v>
      </c>
      <c r="D5" s="83"/>
      <c r="E5" s="85">
        <v>42339</v>
      </c>
      <c r="F5" s="86">
        <v>43069</v>
      </c>
      <c r="G5" s="83" t="s">
        <v>75</v>
      </c>
      <c r="H5" s="87">
        <v>40000</v>
      </c>
      <c r="I5" s="83">
        <v>0</v>
      </c>
      <c r="J5" s="90">
        <f>H5+I5</f>
        <v>40000</v>
      </c>
      <c r="K5" s="87">
        <v>40000</v>
      </c>
    </row>
    <row r="6" spans="1:11" ht="10.5" customHeight="1" x14ac:dyDescent="0.2"/>
    <row r="7" spans="1:11" ht="19.5" customHeight="1" x14ac:dyDescent="0.2">
      <c r="A7" t="s">
        <v>76</v>
      </c>
      <c r="C7" t="s">
        <v>79</v>
      </c>
    </row>
    <row r="9" spans="1:11" s="71" customFormat="1" ht="24.9" customHeight="1" x14ac:dyDescent="0.2">
      <c r="A9" s="88" t="s">
        <v>65</v>
      </c>
      <c r="B9" s="88" t="s">
        <v>66</v>
      </c>
      <c r="C9" s="88" t="s">
        <v>74</v>
      </c>
      <c r="D9" s="88" t="s">
        <v>67</v>
      </c>
      <c r="E9" s="88" t="s">
        <v>68</v>
      </c>
      <c r="F9" s="88" t="s">
        <v>69</v>
      </c>
      <c r="G9" s="88" t="s">
        <v>70</v>
      </c>
      <c r="H9" s="88" t="s">
        <v>71</v>
      </c>
      <c r="I9" s="88" t="s">
        <v>34</v>
      </c>
      <c r="J9" s="88" t="s">
        <v>80</v>
      </c>
      <c r="K9" s="88" t="s">
        <v>72</v>
      </c>
    </row>
    <row r="10" spans="1:11" ht="31.5" customHeight="1" x14ac:dyDescent="0.2">
      <c r="A10" s="89">
        <v>103</v>
      </c>
      <c r="B10" s="83" t="s">
        <v>73</v>
      </c>
      <c r="C10" s="84">
        <v>18</v>
      </c>
      <c r="D10" s="83"/>
      <c r="E10" s="85">
        <v>42339</v>
      </c>
      <c r="F10" s="86">
        <v>43069</v>
      </c>
      <c r="G10" s="83" t="s">
        <v>75</v>
      </c>
      <c r="H10" s="87">
        <v>40000</v>
      </c>
      <c r="I10" s="83">
        <v>0</v>
      </c>
      <c r="J10" s="90">
        <f>H10+I10</f>
        <v>40000</v>
      </c>
      <c r="K10" s="87">
        <v>40000</v>
      </c>
    </row>
    <row r="12" spans="1:11" ht="19.5" customHeight="1" x14ac:dyDescent="0.2">
      <c r="A12" t="s">
        <v>78</v>
      </c>
      <c r="C12" t="s">
        <v>79</v>
      </c>
    </row>
    <row r="14" spans="1:11" s="71" customFormat="1" ht="24.9" customHeight="1" x14ac:dyDescent="0.2">
      <c r="A14" s="88" t="s">
        <v>65</v>
      </c>
      <c r="B14" s="88" t="s">
        <v>66</v>
      </c>
      <c r="C14" s="88" t="s">
        <v>74</v>
      </c>
      <c r="D14" s="88" t="s">
        <v>67</v>
      </c>
      <c r="E14" s="88" t="s">
        <v>68</v>
      </c>
      <c r="F14" s="88" t="s">
        <v>69</v>
      </c>
      <c r="G14" s="88" t="s">
        <v>70</v>
      </c>
      <c r="H14" s="88" t="s">
        <v>71</v>
      </c>
      <c r="I14" s="88" t="s">
        <v>34</v>
      </c>
      <c r="J14" s="88" t="s">
        <v>80</v>
      </c>
      <c r="K14" s="88" t="s">
        <v>72</v>
      </c>
    </row>
    <row r="15" spans="1:11" ht="31.5" customHeight="1" x14ac:dyDescent="0.2">
      <c r="A15" s="89">
        <v>103</v>
      </c>
      <c r="B15" s="83" t="s">
        <v>73</v>
      </c>
      <c r="C15" s="84">
        <v>18</v>
      </c>
      <c r="D15" s="83"/>
      <c r="E15" s="85">
        <v>42339</v>
      </c>
      <c r="F15" s="86">
        <v>43069</v>
      </c>
      <c r="G15" s="83" t="s">
        <v>75</v>
      </c>
      <c r="H15" s="87">
        <v>40000</v>
      </c>
      <c r="I15" s="83">
        <v>0</v>
      </c>
      <c r="J15" s="90">
        <f>H15+I15</f>
        <v>40000</v>
      </c>
      <c r="K15" s="87">
        <v>40000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通常シミュレーション</vt:lpstr>
      <vt:lpstr>収支計算表（月）</vt:lpstr>
      <vt:lpstr>収支計算表（年額）</vt:lpstr>
      <vt:lpstr>レントロール（区分）</vt:lpstr>
      <vt:lpstr>通常シミュレーション!Print_Area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user178</dc:creator>
  <cp:lastModifiedBy>浅井佐知子</cp:lastModifiedBy>
  <cp:lastPrinted>2014-04-18T03:07:57Z</cp:lastPrinted>
  <dcterms:created xsi:type="dcterms:W3CDTF">2013-07-30T07:18:36Z</dcterms:created>
  <dcterms:modified xsi:type="dcterms:W3CDTF">2022-07-16T04:32:48Z</dcterms:modified>
</cp:coreProperties>
</file>